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05"/>
  <workbookPr codeName="ThisWorkbook" autoCompressPictures="0"/>
  <mc:AlternateContent xmlns:mc="http://schemas.openxmlformats.org/markup-compatibility/2006">
    <mc:Choice Requires="x15">
      <x15ac:absPath xmlns:x15ac="http://schemas.microsoft.com/office/spreadsheetml/2010/11/ac" url="https://myvitaflo.sharepoint.com/sites/archive-2021-02-15T100221Z/VitafloTeams/Marketing/Shared Documents/DRE/KD Product Nutritional Intake Assessment Tool/"/>
    </mc:Choice>
  </mc:AlternateContent>
  <xr:revisionPtr revIDLastSave="0" documentId="8_{81734C86-FF12-4846-9197-8A924C7565A0}" xr6:coauthVersionLast="47" xr6:coauthVersionMax="47" xr10:uidLastSave="{00000000-0000-0000-0000-000000000000}"/>
  <bookViews>
    <workbookView xWindow="-120" yWindow="-16320" windowWidth="29040" windowHeight="15840" tabRatio="662" xr2:uid="{00000000-000D-0000-FFFF-FFFF00000000}"/>
  </bookViews>
  <sheets>
    <sheet name="Tool User Guide" sheetId="18" r:id="rId1"/>
    <sheet name="IMPORTANT NOTICE" sheetId="15" r:id="rId2"/>
    <sheet name="Nut Intake Assessment Tool" sheetId="1" r:id="rId3"/>
    <sheet name="Other Products" sheetId="5" r:id="rId4"/>
    <sheet name="Print Out" sheetId="20" r:id="rId5"/>
    <sheet name="References" sheetId="19" r:id="rId6"/>
    <sheet name="EFSA" sheetId="8" state="hidden" r:id="rId7"/>
    <sheet name="UK" sheetId="9" state="hidden" r:id="rId8"/>
    <sheet name="SUL EFSA" sheetId="14" state="hidden" r:id="rId9"/>
    <sheet name="SUL UK" sheetId="10" state="hidden" r:id="rId10"/>
    <sheet name="Abbreviations" sheetId="16" state="hidden" r:id="rId11"/>
  </sheets>
  <externalReferences>
    <externalReference r:id="rId12"/>
  </externalReferences>
  <definedNames>
    <definedName name="EFSA_SUL_Values">EFSA!$A$5:$AJ$45</definedName>
    <definedName name="EFSA_Values">EFSA!$A$5:$AJ$45</definedName>
    <definedName name="image_1" localSheetId="0">INDEX(#REF!,MATCH('[1]mPKU intake assessment tool'!XEX1048576,#REF!,0))</definedName>
    <definedName name="image_1">INDEX(#REF!,MATCH(#REF!,#REF!,0))</definedName>
    <definedName name="Lact_product1" localSheetId="0">INDIRECT('[1]LACTATION intake assessment'!$D$10)</definedName>
    <definedName name="Lact_product1">INDIRECT(#REF!)</definedName>
    <definedName name="Lact_product2" localSheetId="0">INDIRECT('[1]LACTATION intake assessment'!$D$11)</definedName>
    <definedName name="Lact_product2">INDIRECT(#REF!)</definedName>
    <definedName name="Lact_product3" localSheetId="0">INDIRECT('[1]LACTATION intake assessment'!$D$12)</definedName>
    <definedName name="Lact_product3">INDIRECT(#REF!)</definedName>
    <definedName name="Logo" localSheetId="0">INDEX(#REF!,MATCH('[1]mPKU intake assessment tool'!A1048575,#REF!,0))</definedName>
    <definedName name="Logo">INDEX(#REF!,MATCH(#REF!,#REF!,0))</definedName>
    <definedName name="preg_1" localSheetId="0">_xlfn.XLOOKUP('[1]mPKU intake assessment tool'!$C$10,#REF!,#REF!)</definedName>
    <definedName name="preg_1">_xlfn.XLOOKUP(#REF!,#REF!,#REF!)</definedName>
    <definedName name="preg_product1" localSheetId="0">INDIRECT('[1]mPKU intake assessment tool'!$D$10)</definedName>
    <definedName name="preg_product1">INDIRECT(#REF!)</definedName>
    <definedName name="preg_product2" localSheetId="0">INDIRECT('[1]mPKU intake assessment tool'!$D$11)</definedName>
    <definedName name="preg_product2">INDIRECT(#REF!)</definedName>
    <definedName name="Preg_product3" localSheetId="0">INDIRECT('[1]mPKU intake assessment tool'!$D$12)</definedName>
    <definedName name="Preg_product3">INDIRECT(#REF!)</definedName>
    <definedName name="_xlnm.Print_Area" localSheetId="1">'IMPORTANT NOTICE'!$A$4:$R$34</definedName>
    <definedName name="_xlnm.Print_Area" localSheetId="2">'Nut Intake Assessment Tool'!$C$1:$AI$55</definedName>
    <definedName name="_xlnm.Print_Area" localSheetId="4">'Print Out'!$A$1:$N$50</definedName>
    <definedName name="prod_dv" localSheetId="0">INDIRECT('[1]mPKU intake assessment tool'!#REF!)</definedName>
    <definedName name="prod_dv">INDIRECT(#REF!)</definedName>
    <definedName name="prod_nut_data" localSheetId="0">[1]!prud_nut_data[#Data]</definedName>
    <definedName name="prod_nut_data">[1]!prud_nut_data[#Data]</definedName>
    <definedName name="Products" localSheetId="0">[1]!prud_nut_data[#Data]</definedName>
    <definedName name="Products">[1]!prud_nut_data[#Data]</definedName>
    <definedName name="UK_Values" localSheetId="8">'SUL EFSA'!$A$5:$AJ$46</definedName>
    <definedName name="UK_Values" localSheetId="9">'SUL UK'!$A$5:$AJ$46</definedName>
    <definedName name="UK_Values">UK!$A$5:$AJ$45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 i="20" l="1"/>
  <c r="AL31" i="1"/>
  <c r="AK31" i="1"/>
  <c r="AJ31" i="1"/>
  <c r="AI31" i="1"/>
  <c r="B26" i="1"/>
  <c r="B25" i="1"/>
  <c r="C27" i="1"/>
  <c r="C26" i="1"/>
  <c r="C25" i="1"/>
  <c r="C28" i="1"/>
  <c r="G9" i="9"/>
  <c r="H9" i="9"/>
  <c r="I9" i="9"/>
  <c r="J9" i="9"/>
  <c r="K9" i="9"/>
  <c r="L9" i="9"/>
  <c r="M9" i="9"/>
  <c r="N9" i="9"/>
  <c r="O9" i="9"/>
  <c r="P9" i="9"/>
  <c r="Q9" i="9"/>
  <c r="R9" i="9"/>
  <c r="S9" i="9"/>
  <c r="T9" i="9"/>
  <c r="U9" i="9"/>
  <c r="V9" i="9"/>
  <c r="W9" i="9"/>
  <c r="X9" i="9"/>
  <c r="Y9" i="9"/>
  <c r="Z9" i="9"/>
  <c r="AA9" i="9"/>
  <c r="AB9" i="9"/>
  <c r="AC9" i="9"/>
  <c r="AD9" i="9"/>
  <c r="AE9" i="9"/>
  <c r="AF9" i="9"/>
  <c r="AG9" i="9"/>
  <c r="AH9" i="9"/>
  <c r="AI9" i="9"/>
  <c r="AJ9" i="9"/>
  <c r="C13" i="9"/>
  <c r="D13" i="9"/>
  <c r="E13" i="9"/>
  <c r="F13" i="9"/>
  <c r="G13" i="9"/>
  <c r="H13" i="9"/>
  <c r="I13" i="9"/>
  <c r="J13" i="9"/>
  <c r="K13" i="9"/>
  <c r="L13" i="9"/>
  <c r="M13" i="9"/>
  <c r="N13" i="9"/>
  <c r="O13" i="9"/>
  <c r="P13" i="9"/>
  <c r="Q13" i="9"/>
  <c r="R13" i="9"/>
  <c r="S13" i="9"/>
  <c r="T13" i="9"/>
  <c r="U13" i="9"/>
  <c r="V13" i="9"/>
  <c r="W13" i="9"/>
  <c r="X13" i="9"/>
  <c r="Y13" i="9"/>
  <c r="Z13" i="9"/>
  <c r="AA13" i="9"/>
  <c r="AB13" i="9"/>
  <c r="AC13" i="9"/>
  <c r="AD13" i="9"/>
  <c r="AE13" i="9"/>
  <c r="AF13" i="9"/>
  <c r="AG13" i="9"/>
  <c r="AH13" i="9"/>
  <c r="AI13" i="9"/>
  <c r="AJ13" i="9"/>
  <c r="E15" i="20"/>
  <c r="E16" i="20"/>
  <c r="B27" i="1"/>
  <c r="B28" i="1"/>
  <c r="J31" i="1"/>
  <c r="L13" i="20" s="1"/>
  <c r="I31" i="1"/>
  <c r="K13" i="20" s="1"/>
  <c r="G17" i="1"/>
  <c r="AB31" i="1"/>
  <c r="AA31" i="1"/>
  <c r="L31" i="1"/>
  <c r="N13" i="20" s="1"/>
  <c r="K31" i="1"/>
  <c r="M13" i="20" s="1"/>
  <c r="G19" i="1"/>
  <c r="G21" i="1"/>
  <c r="B22" i="1"/>
  <c r="B4" i="1"/>
  <c r="E17" i="20"/>
  <c r="E18" i="20"/>
  <c r="E19" i="20"/>
  <c r="E14" i="20"/>
  <c r="B24" i="1"/>
  <c r="Z31" i="1"/>
  <c r="Y31" i="1"/>
  <c r="H7" i="20"/>
  <c r="B23" i="1" l="1"/>
  <c r="B15" i="1"/>
  <c r="B14" i="1"/>
  <c r="B7" i="1"/>
  <c r="B8" i="1" l="1"/>
  <c r="B13" i="1"/>
  <c r="B12" i="1" l="1"/>
  <c r="C62" i="1" l="1"/>
  <c r="C63" i="1"/>
  <c r="P63" i="1" s="1"/>
  <c r="C71" i="1"/>
  <c r="C55" i="1"/>
  <c r="C50" i="1"/>
  <c r="C36" i="1"/>
  <c r="C60" i="1"/>
  <c r="C43" i="1"/>
  <c r="C51" i="1"/>
  <c r="C37" i="1"/>
  <c r="C35" i="1"/>
  <c r="C64" i="1"/>
  <c r="C65" i="1"/>
  <c r="C61" i="1"/>
  <c r="C44" i="1"/>
  <c r="C52" i="1"/>
  <c r="C38" i="1"/>
  <c r="C48" i="1"/>
  <c r="C54" i="1"/>
  <c r="C66" i="1"/>
  <c r="C56" i="1"/>
  <c r="C45" i="1"/>
  <c r="C53" i="1"/>
  <c r="C39" i="1"/>
  <c r="C67" i="1"/>
  <c r="C57" i="1"/>
  <c r="C46" i="1"/>
  <c r="C42" i="1"/>
  <c r="C40" i="1"/>
  <c r="C59" i="1"/>
  <c r="C34" i="1"/>
  <c r="C68" i="1"/>
  <c r="C58" i="1"/>
  <c r="C47" i="1"/>
  <c r="C41" i="1"/>
  <c r="C69" i="1"/>
  <c r="C70" i="1"/>
  <c r="C49" i="1"/>
  <c r="C33" i="1"/>
  <c r="C32" i="1"/>
  <c r="P41" i="1"/>
  <c r="W68" i="1" l="1"/>
  <c r="AE68" i="1" s="1"/>
  <c r="E68" i="1" s="1"/>
  <c r="U68" i="1"/>
  <c r="V68" i="1"/>
  <c r="X68" i="1"/>
  <c r="U61" i="1"/>
  <c r="V61" i="1"/>
  <c r="W61" i="1"/>
  <c r="AE61" i="1" s="1"/>
  <c r="E61" i="1" s="1"/>
  <c r="X61" i="1"/>
  <c r="U51" i="1"/>
  <c r="V51" i="1"/>
  <c r="W51" i="1"/>
  <c r="AE51" i="1" s="1"/>
  <c r="E51" i="1" s="1"/>
  <c r="X51" i="1"/>
  <c r="U48" i="1"/>
  <c r="V48" i="1"/>
  <c r="W48" i="1"/>
  <c r="AE48" i="1" s="1"/>
  <c r="E48" i="1" s="1"/>
  <c r="X48" i="1"/>
  <c r="W47" i="1"/>
  <c r="AE47" i="1" s="1"/>
  <c r="E47" i="1" s="1"/>
  <c r="V47" i="1"/>
  <c r="U47" i="1"/>
  <c r="X47" i="1"/>
  <c r="W71" i="1"/>
  <c r="AE71" i="1" s="1"/>
  <c r="E71" i="1" s="1"/>
  <c r="U71" i="1"/>
  <c r="V71" i="1"/>
  <c r="X71" i="1"/>
  <c r="U50" i="1"/>
  <c r="V50" i="1"/>
  <c r="W50" i="1"/>
  <c r="AE50" i="1" s="1"/>
  <c r="E50" i="1" s="1"/>
  <c r="X50" i="1"/>
  <c r="W67" i="1"/>
  <c r="AE67" i="1" s="1"/>
  <c r="E67" i="1" s="1"/>
  <c r="U67" i="1"/>
  <c r="V67" i="1"/>
  <c r="X67" i="1"/>
  <c r="W46" i="1"/>
  <c r="AE46" i="1" s="1"/>
  <c r="E46" i="1" s="1"/>
  <c r="U46" i="1"/>
  <c r="V46" i="1"/>
  <c r="X46" i="1"/>
  <c r="U56" i="1"/>
  <c r="V56" i="1"/>
  <c r="W56" i="1"/>
  <c r="AE56" i="1" s="1"/>
  <c r="E56" i="1" s="1"/>
  <c r="X56" i="1"/>
  <c r="U57" i="1"/>
  <c r="V57" i="1"/>
  <c r="W57" i="1"/>
  <c r="AE57" i="1" s="1"/>
  <c r="E57" i="1" s="1"/>
  <c r="X57" i="1"/>
  <c r="U65" i="1"/>
  <c r="V65" i="1"/>
  <c r="W65" i="1"/>
  <c r="X65" i="1"/>
  <c r="U64" i="1"/>
  <c r="V64" i="1"/>
  <c r="W64" i="1"/>
  <c r="AE64" i="1" s="1"/>
  <c r="E64" i="1" s="1"/>
  <c r="X64" i="1"/>
  <c r="W69" i="1"/>
  <c r="AE69" i="1" s="1"/>
  <c r="E69" i="1" s="1"/>
  <c r="U69" i="1"/>
  <c r="V69" i="1"/>
  <c r="X69" i="1"/>
  <c r="W53" i="1"/>
  <c r="U53" i="1"/>
  <c r="V53" i="1"/>
  <c r="X53" i="1"/>
  <c r="U49" i="1"/>
  <c r="V49" i="1"/>
  <c r="W49" i="1"/>
  <c r="AE49" i="1" s="1"/>
  <c r="E49" i="1" s="1"/>
  <c r="X49" i="1"/>
  <c r="W55" i="1"/>
  <c r="AE55" i="1" s="1"/>
  <c r="E55" i="1" s="1"/>
  <c r="U55" i="1"/>
  <c r="V55" i="1"/>
  <c r="X55" i="1"/>
  <c r="W70" i="1"/>
  <c r="AE70" i="1" s="1"/>
  <c r="E70" i="1" s="1"/>
  <c r="U70" i="1"/>
  <c r="V70" i="1"/>
  <c r="X70" i="1"/>
  <c r="W38" i="1"/>
  <c r="AE38" i="1" s="1"/>
  <c r="E38" i="1" s="1"/>
  <c r="U38" i="1"/>
  <c r="V38" i="1"/>
  <c r="X38" i="1"/>
  <c r="U41" i="1"/>
  <c r="V41" i="1"/>
  <c r="W41" i="1"/>
  <c r="AE41" i="1" s="1"/>
  <c r="E41" i="1" s="1"/>
  <c r="X41" i="1"/>
  <c r="U40" i="1"/>
  <c r="V40" i="1"/>
  <c r="W40" i="1"/>
  <c r="AE40" i="1" s="1"/>
  <c r="E40" i="1" s="1"/>
  <c r="X40" i="1"/>
  <c r="W35" i="1"/>
  <c r="AE35" i="1" s="1"/>
  <c r="E35" i="1" s="1"/>
  <c r="U35" i="1"/>
  <c r="V35" i="1"/>
  <c r="X35" i="1"/>
  <c r="W62" i="1"/>
  <c r="AE62" i="1" s="1"/>
  <c r="E62" i="1" s="1"/>
  <c r="U62" i="1"/>
  <c r="V62" i="1"/>
  <c r="X62" i="1"/>
  <c r="W54" i="1"/>
  <c r="AE54" i="1" s="1"/>
  <c r="E54" i="1" s="1"/>
  <c r="V54" i="1"/>
  <c r="U54" i="1"/>
  <c r="X54" i="1"/>
  <c r="U44" i="1"/>
  <c r="V44" i="1"/>
  <c r="W44" i="1"/>
  <c r="AE44" i="1" s="1"/>
  <c r="E44" i="1" s="1"/>
  <c r="X44" i="1"/>
  <c r="W63" i="1"/>
  <c r="AE63" i="1" s="1"/>
  <c r="E63" i="1" s="1"/>
  <c r="U63" i="1"/>
  <c r="V63" i="1"/>
  <c r="X63" i="1"/>
  <c r="W37" i="1"/>
  <c r="AE37" i="1" s="1"/>
  <c r="E37" i="1" s="1"/>
  <c r="V37" i="1"/>
  <c r="U37" i="1"/>
  <c r="X37" i="1"/>
  <c r="U66" i="1"/>
  <c r="V66" i="1"/>
  <c r="W66" i="1"/>
  <c r="X66" i="1"/>
  <c r="U33" i="1"/>
  <c r="V33" i="1"/>
  <c r="W33" i="1"/>
  <c r="AE33" i="1" s="1"/>
  <c r="E33" i="1" s="1"/>
  <c r="X33" i="1"/>
  <c r="U60" i="1"/>
  <c r="V60" i="1"/>
  <c r="W60" i="1"/>
  <c r="AE60" i="1" s="1"/>
  <c r="E60" i="1" s="1"/>
  <c r="X60" i="1"/>
  <c r="V45" i="1"/>
  <c r="U45" i="1"/>
  <c r="W45" i="1"/>
  <c r="AE45" i="1" s="1"/>
  <c r="E45" i="1" s="1"/>
  <c r="X45" i="1"/>
  <c r="W39" i="1"/>
  <c r="AE39" i="1" s="1"/>
  <c r="E39" i="1" s="1"/>
  <c r="U39" i="1"/>
  <c r="V39" i="1"/>
  <c r="X39" i="1"/>
  <c r="W36" i="1"/>
  <c r="AE36" i="1" s="1"/>
  <c r="E36" i="1" s="1"/>
  <c r="U36" i="1"/>
  <c r="V36" i="1"/>
  <c r="X36" i="1"/>
  <c r="W43" i="1"/>
  <c r="AE43" i="1" s="1"/>
  <c r="E43" i="1" s="1"/>
  <c r="U43" i="1"/>
  <c r="V43" i="1"/>
  <c r="X43" i="1"/>
  <c r="U42" i="1"/>
  <c r="V42" i="1"/>
  <c r="W42" i="1"/>
  <c r="AE42" i="1" s="1"/>
  <c r="E42" i="1" s="1"/>
  <c r="X42" i="1"/>
  <c r="U59" i="1"/>
  <c r="V59" i="1"/>
  <c r="W59" i="1"/>
  <c r="AE59" i="1" s="1"/>
  <c r="E59" i="1" s="1"/>
  <c r="X59" i="1"/>
  <c r="U58" i="1"/>
  <c r="V58" i="1"/>
  <c r="W58" i="1"/>
  <c r="AE58" i="1" s="1"/>
  <c r="E58" i="1" s="1"/>
  <c r="X58" i="1"/>
  <c r="W52" i="1"/>
  <c r="AE52" i="1" s="1"/>
  <c r="E52" i="1" s="1"/>
  <c r="U52" i="1"/>
  <c r="V52" i="1"/>
  <c r="X52" i="1"/>
  <c r="U34" i="1"/>
  <c r="V34" i="1"/>
  <c r="W34" i="1"/>
  <c r="AE34" i="1" s="1"/>
  <c r="E34" i="1" s="1"/>
  <c r="X34" i="1"/>
  <c r="U32" i="1"/>
  <c r="V32" i="1"/>
  <c r="W32" i="1"/>
  <c r="AE32" i="1" s="1"/>
  <c r="E32" i="1" s="1"/>
  <c r="X32" i="1"/>
  <c r="AH32" i="1" s="1"/>
  <c r="H32" i="1" s="1"/>
  <c r="AB71" i="1"/>
  <c r="AL71" i="1" s="1"/>
  <c r="L71" i="1" s="1"/>
  <c r="AA71" i="1"/>
  <c r="AK71" i="1" s="1"/>
  <c r="K71" i="1" s="1"/>
  <c r="Z71" i="1"/>
  <c r="AJ71" i="1" s="1"/>
  <c r="J71" i="1" s="1"/>
  <c r="Y71" i="1"/>
  <c r="AI71" i="1" s="1"/>
  <c r="I71" i="1" s="1"/>
  <c r="AB64" i="1"/>
  <c r="AA64" i="1"/>
  <c r="Z64" i="1"/>
  <c r="Y64" i="1"/>
  <c r="AB55" i="1"/>
  <c r="AA55" i="1"/>
  <c r="Z55" i="1"/>
  <c r="Y55" i="1"/>
  <c r="AB38" i="1"/>
  <c r="AA38" i="1"/>
  <c r="Z38" i="1"/>
  <c r="Y38" i="1"/>
  <c r="AB41" i="1"/>
  <c r="AA41" i="1"/>
  <c r="Z41" i="1"/>
  <c r="Y41" i="1"/>
  <c r="AB40" i="1"/>
  <c r="AA40" i="1"/>
  <c r="Z40" i="1"/>
  <c r="Y40" i="1"/>
  <c r="Y44" i="1"/>
  <c r="AB44" i="1"/>
  <c r="AA44" i="1"/>
  <c r="Z44" i="1"/>
  <c r="AB63" i="1"/>
  <c r="AA63" i="1"/>
  <c r="Z63" i="1"/>
  <c r="Y63" i="1"/>
  <c r="Y37" i="1"/>
  <c r="AB37" i="1"/>
  <c r="AA37" i="1"/>
  <c r="Z37" i="1"/>
  <c r="AB66" i="1"/>
  <c r="AA66" i="1"/>
  <c r="Z66" i="1"/>
  <c r="Y66" i="1"/>
  <c r="AB33" i="1"/>
  <c r="AA33" i="1"/>
  <c r="Z33" i="1"/>
  <c r="Y33" i="1"/>
  <c r="AB47" i="1"/>
  <c r="AA47" i="1"/>
  <c r="Z47" i="1"/>
  <c r="Y47" i="1"/>
  <c r="Y69" i="1"/>
  <c r="AI69" i="1" s="1"/>
  <c r="I69" i="1" s="1"/>
  <c r="AB69" i="1"/>
  <c r="AL69" i="1" s="1"/>
  <c r="L69" i="1" s="1"/>
  <c r="AA69" i="1"/>
  <c r="AK69" i="1" s="1"/>
  <c r="K69" i="1" s="1"/>
  <c r="Z69" i="1"/>
  <c r="AJ69" i="1" s="1"/>
  <c r="J69" i="1" s="1"/>
  <c r="Y36" i="1"/>
  <c r="AB36" i="1"/>
  <c r="AA36" i="1"/>
  <c r="Z36" i="1"/>
  <c r="Y59" i="1"/>
  <c r="AB59" i="1"/>
  <c r="AA59" i="1"/>
  <c r="Z59" i="1"/>
  <c r="Y68" i="1"/>
  <c r="AB68" i="1"/>
  <c r="AA68" i="1"/>
  <c r="Z68" i="1"/>
  <c r="Y35" i="1"/>
  <c r="AB35" i="1"/>
  <c r="AA35" i="1"/>
  <c r="Z35" i="1"/>
  <c r="Y60" i="1"/>
  <c r="AB60" i="1"/>
  <c r="AA60" i="1"/>
  <c r="Z60" i="1"/>
  <c r="Y45" i="1"/>
  <c r="AB45" i="1"/>
  <c r="AA45" i="1"/>
  <c r="Z45" i="1"/>
  <c r="Y52" i="1"/>
  <c r="AB52" i="1"/>
  <c r="AA52" i="1"/>
  <c r="Z52" i="1"/>
  <c r="AB48" i="1"/>
  <c r="AA48" i="1"/>
  <c r="Z48" i="1"/>
  <c r="Y48" i="1"/>
  <c r="AB50" i="1"/>
  <c r="AA50" i="1"/>
  <c r="Z50" i="1"/>
  <c r="Y50" i="1"/>
  <c r="AB56" i="1"/>
  <c r="AA56" i="1"/>
  <c r="Z56" i="1"/>
  <c r="Y56" i="1"/>
  <c r="AB57" i="1"/>
  <c r="AA57" i="1"/>
  <c r="Z57" i="1"/>
  <c r="Y57" i="1"/>
  <c r="AB70" i="1"/>
  <c r="AL70" i="1" s="1"/>
  <c r="L70" i="1" s="1"/>
  <c r="AA70" i="1"/>
  <c r="AK70" i="1" s="1"/>
  <c r="K70" i="1" s="1"/>
  <c r="Z70" i="1"/>
  <c r="AJ70" i="1" s="1"/>
  <c r="J70" i="1" s="1"/>
  <c r="Y70" i="1"/>
  <c r="AI70" i="1" s="1"/>
  <c r="I70" i="1" s="1"/>
  <c r="AB42" i="1"/>
  <c r="AA42" i="1"/>
  <c r="Z42" i="1"/>
  <c r="Y42" i="1"/>
  <c r="AB62" i="1"/>
  <c r="AA62" i="1"/>
  <c r="Z62" i="1"/>
  <c r="Y62" i="1"/>
  <c r="Y67" i="1"/>
  <c r="AB67" i="1"/>
  <c r="AA67" i="1"/>
  <c r="Z67" i="1"/>
  <c r="Y53" i="1"/>
  <c r="AB53" i="1"/>
  <c r="AA53" i="1"/>
  <c r="Z53" i="1"/>
  <c r="AB39" i="1"/>
  <c r="AA39" i="1"/>
  <c r="Z39" i="1"/>
  <c r="Y39" i="1"/>
  <c r="AB34" i="1"/>
  <c r="AA34" i="1"/>
  <c r="Z34" i="1"/>
  <c r="Y34" i="1"/>
  <c r="Y51" i="1"/>
  <c r="AB51" i="1"/>
  <c r="AA51" i="1"/>
  <c r="Z51" i="1"/>
  <c r="AB65" i="1"/>
  <c r="AA65" i="1"/>
  <c r="Z65" i="1"/>
  <c r="Y65" i="1"/>
  <c r="Y43" i="1"/>
  <c r="AB43" i="1"/>
  <c r="AA43" i="1"/>
  <c r="Z43" i="1"/>
  <c r="AB58" i="1"/>
  <c r="AA58" i="1"/>
  <c r="Z58" i="1"/>
  <c r="Y58" i="1"/>
  <c r="AB49" i="1"/>
  <c r="AA49" i="1"/>
  <c r="Z49" i="1"/>
  <c r="Y49" i="1"/>
  <c r="AB54" i="1"/>
  <c r="AA54" i="1"/>
  <c r="Z54" i="1"/>
  <c r="Y54" i="1"/>
  <c r="Y61" i="1"/>
  <c r="AB61" i="1"/>
  <c r="AA61" i="1"/>
  <c r="Z61" i="1"/>
  <c r="AB46" i="1"/>
  <c r="AA46" i="1"/>
  <c r="Z46" i="1"/>
  <c r="Y46" i="1"/>
  <c r="AB32" i="1"/>
  <c r="AA32" i="1"/>
  <c r="Z32" i="1"/>
  <c r="Y32" i="1"/>
  <c r="C11" i="1"/>
  <c r="C10" i="1"/>
  <c r="C9" i="1"/>
  <c r="B30" i="20"/>
  <c r="R30" i="20" s="1"/>
  <c r="B36" i="20"/>
  <c r="R36" i="20" s="1"/>
  <c r="B44" i="20"/>
  <c r="R44" i="20" s="1"/>
  <c r="B43" i="20"/>
  <c r="R43" i="20" s="1"/>
  <c r="B48" i="20"/>
  <c r="R48" i="20" s="1"/>
  <c r="B50" i="20"/>
  <c r="R50" i="20" s="1"/>
  <c r="B49" i="20"/>
  <c r="R49" i="20" s="1"/>
  <c r="B42" i="20"/>
  <c r="R42" i="20" s="1"/>
  <c r="B45" i="20"/>
  <c r="R45" i="20" s="1"/>
  <c r="B15" i="20"/>
  <c r="B35" i="20"/>
  <c r="R35" i="20" s="1"/>
  <c r="B20" i="20"/>
  <c r="R20" i="20" s="1"/>
  <c r="B23" i="20"/>
  <c r="R23" i="20" s="1"/>
  <c r="B22" i="20"/>
  <c r="R22" i="20" s="1"/>
  <c r="B21" i="20"/>
  <c r="R21" i="20" s="1"/>
  <c r="B38" i="20"/>
  <c r="R38" i="20" s="1"/>
  <c r="B37" i="20"/>
  <c r="R37" i="20" s="1"/>
  <c r="B26" i="20"/>
  <c r="R26" i="20" s="1"/>
  <c r="B34" i="20"/>
  <c r="R34" i="20" s="1"/>
  <c r="B47" i="20"/>
  <c r="R47" i="20" s="1"/>
  <c r="B17" i="20"/>
  <c r="B39" i="20"/>
  <c r="R39" i="20" s="1"/>
  <c r="B24" i="20"/>
  <c r="R24" i="20" s="1"/>
  <c r="B31" i="20"/>
  <c r="R31" i="20" s="1"/>
  <c r="B29" i="20"/>
  <c r="R29" i="20" s="1"/>
  <c r="B19" i="20"/>
  <c r="B46" i="20"/>
  <c r="R46" i="20" s="1"/>
  <c r="B32" i="20"/>
  <c r="R32" i="20" s="1"/>
  <c r="B18" i="20"/>
  <c r="B16" i="20"/>
  <c r="B27" i="20"/>
  <c r="R27" i="20" s="1"/>
  <c r="B41" i="20"/>
  <c r="R41" i="20" s="1"/>
  <c r="B28" i="20"/>
  <c r="R28" i="20" s="1"/>
  <c r="B33" i="20"/>
  <c r="R33" i="20" s="1"/>
  <c r="B40" i="20"/>
  <c r="R40" i="20" s="1"/>
  <c r="B25" i="20"/>
  <c r="R25" i="20" s="1"/>
  <c r="B14" i="20"/>
  <c r="D42" i="1"/>
  <c r="C21" i="20" s="1"/>
  <c r="D43" i="1"/>
  <c r="C22" i="20" s="1"/>
  <c r="D44" i="1"/>
  <c r="C23" i="20" s="1"/>
  <c r="D37" i="1"/>
  <c r="D61" i="1"/>
  <c r="C40" i="20" s="1"/>
  <c r="D45" i="1"/>
  <c r="C24" i="20" s="1"/>
  <c r="D49" i="1"/>
  <c r="C28" i="20" s="1"/>
  <c r="D48" i="1"/>
  <c r="C27" i="20" s="1"/>
  <c r="D67" i="1"/>
  <c r="C46" i="20" s="1"/>
  <c r="D63" i="1"/>
  <c r="C42" i="20" s="1"/>
  <c r="D57" i="1"/>
  <c r="C36" i="20" s="1"/>
  <c r="D52" i="1"/>
  <c r="C31" i="20" s="1"/>
  <c r="D69" i="1"/>
  <c r="C48" i="20" s="1"/>
  <c r="D64" i="1"/>
  <c r="C43" i="20" s="1"/>
  <c r="D65" i="1"/>
  <c r="C44" i="20" s="1"/>
  <c r="D58" i="1"/>
  <c r="C37" i="20" s="1"/>
  <c r="D54" i="1"/>
  <c r="C33" i="20" s="1"/>
  <c r="D53" i="1"/>
  <c r="C32" i="20" s="1"/>
  <c r="D55" i="1"/>
  <c r="C34" i="20" s="1"/>
  <c r="D36" i="1"/>
  <c r="D62" i="1"/>
  <c r="C41" i="20" s="1"/>
  <c r="D68" i="1"/>
  <c r="C47" i="20" s="1"/>
  <c r="D50" i="1"/>
  <c r="C29" i="20" s="1"/>
  <c r="D51" i="1"/>
  <c r="C30" i="20" s="1"/>
  <c r="D38" i="1"/>
  <c r="D66" i="1"/>
  <c r="C45" i="20" s="1"/>
  <c r="D56" i="1"/>
  <c r="C35" i="20" s="1"/>
  <c r="D60" i="1"/>
  <c r="C39" i="20" s="1"/>
  <c r="D59" i="1"/>
  <c r="C38" i="20" s="1"/>
  <c r="D70" i="1"/>
  <c r="C49" i="20" s="1"/>
  <c r="D71" i="1"/>
  <c r="C50" i="20" s="1"/>
  <c r="D41" i="1"/>
  <c r="C20" i="20" s="1"/>
  <c r="D47" i="1"/>
  <c r="C26" i="20" s="1"/>
  <c r="D46" i="1"/>
  <c r="C25" i="20" s="1"/>
  <c r="AI64" i="1" l="1"/>
  <c r="I64" i="1" s="1"/>
  <c r="K46" i="20" s="1"/>
  <c r="AJ61" i="1"/>
  <c r="J61" i="1" s="1"/>
  <c r="L43" i="20" s="1"/>
  <c r="AJ43" i="1"/>
  <c r="J43" i="1" s="1"/>
  <c r="L25" i="20" s="1"/>
  <c r="AI39" i="1"/>
  <c r="I39" i="1" s="1"/>
  <c r="K21" i="20" s="1"/>
  <c r="AI57" i="1"/>
  <c r="I57" i="1" s="1"/>
  <c r="K39" i="20" s="1"/>
  <c r="AJ60" i="1"/>
  <c r="J60" i="1" s="1"/>
  <c r="L42" i="20" s="1"/>
  <c r="AJ68" i="1"/>
  <c r="J68" i="1" s="1"/>
  <c r="L50" i="20" s="1"/>
  <c r="AJ36" i="1"/>
  <c r="J36" i="1" s="1"/>
  <c r="L18" i="20" s="1"/>
  <c r="AI47" i="1"/>
  <c r="I47" i="1" s="1"/>
  <c r="K29" i="20" s="1"/>
  <c r="AI66" i="1"/>
  <c r="I66" i="1" s="1"/>
  <c r="K48" i="20" s="1"/>
  <c r="AI63" i="1"/>
  <c r="I63" i="1" s="1"/>
  <c r="K45" i="20" s="1"/>
  <c r="AI40" i="1"/>
  <c r="I40" i="1" s="1"/>
  <c r="K22" i="20" s="1"/>
  <c r="AI38" i="1"/>
  <c r="I38" i="1" s="1"/>
  <c r="K20" i="20" s="1"/>
  <c r="AJ32" i="1"/>
  <c r="J32" i="1" s="1"/>
  <c r="L14" i="20" s="1"/>
  <c r="AK61" i="1"/>
  <c r="K61" i="1" s="1"/>
  <c r="M43" i="20" s="1"/>
  <c r="AJ49" i="1"/>
  <c r="J49" i="1" s="1"/>
  <c r="L31" i="20" s="1"/>
  <c r="AK43" i="1"/>
  <c r="K43" i="1" s="1"/>
  <c r="M25" i="20" s="1"/>
  <c r="AK51" i="1"/>
  <c r="K51" i="1" s="1"/>
  <c r="M33" i="20" s="1"/>
  <c r="AJ39" i="1"/>
  <c r="J39" i="1" s="1"/>
  <c r="L21" i="20" s="1"/>
  <c r="AK67" i="1"/>
  <c r="K67" i="1" s="1"/>
  <c r="M49" i="20" s="1"/>
  <c r="AJ42" i="1"/>
  <c r="J42" i="1" s="1"/>
  <c r="L24" i="20" s="1"/>
  <c r="AJ57" i="1"/>
  <c r="J57" i="1" s="1"/>
  <c r="L39" i="20" s="1"/>
  <c r="AJ50" i="1"/>
  <c r="J50" i="1" s="1"/>
  <c r="L32" i="20" s="1"/>
  <c r="AK52" i="1"/>
  <c r="K52" i="1" s="1"/>
  <c r="M34" i="20" s="1"/>
  <c r="AK60" i="1"/>
  <c r="K60" i="1" s="1"/>
  <c r="M42" i="20" s="1"/>
  <c r="AK68" i="1"/>
  <c r="K68" i="1" s="1"/>
  <c r="M50" i="20" s="1"/>
  <c r="AK36" i="1"/>
  <c r="K36" i="1" s="1"/>
  <c r="M18" i="20" s="1"/>
  <c r="AJ47" i="1"/>
  <c r="J47" i="1" s="1"/>
  <c r="L29" i="20" s="1"/>
  <c r="AJ66" i="1"/>
  <c r="J66" i="1" s="1"/>
  <c r="L48" i="20" s="1"/>
  <c r="AJ63" i="1"/>
  <c r="J63" i="1" s="1"/>
  <c r="L45" i="20" s="1"/>
  <c r="AJ40" i="1"/>
  <c r="J40" i="1" s="1"/>
  <c r="L22" i="20" s="1"/>
  <c r="AJ38" i="1"/>
  <c r="J38" i="1" s="1"/>
  <c r="L20" i="20" s="1"/>
  <c r="AJ64" i="1"/>
  <c r="J64" i="1" s="1"/>
  <c r="L46" i="20" s="1"/>
  <c r="AI49" i="1"/>
  <c r="I49" i="1" s="1"/>
  <c r="K31" i="20" s="1"/>
  <c r="AI42" i="1"/>
  <c r="I42" i="1" s="1"/>
  <c r="K24" i="20" s="1"/>
  <c r="AK49" i="1"/>
  <c r="K49" i="1" s="1"/>
  <c r="M31" i="20" s="1"/>
  <c r="AL67" i="1"/>
  <c r="L67" i="1" s="1"/>
  <c r="N49" i="20" s="1"/>
  <c r="AK57" i="1"/>
  <c r="K57" i="1" s="1"/>
  <c r="M39" i="20" s="1"/>
  <c r="AL68" i="1"/>
  <c r="L68" i="1" s="1"/>
  <c r="N50" i="20" s="1"/>
  <c r="AK47" i="1"/>
  <c r="K47" i="1" s="1"/>
  <c r="M29" i="20" s="1"/>
  <c r="AK66" i="1"/>
  <c r="K66" i="1" s="1"/>
  <c r="M48" i="20" s="1"/>
  <c r="AK63" i="1"/>
  <c r="K63" i="1" s="1"/>
  <c r="M45" i="20" s="1"/>
  <c r="AK40" i="1"/>
  <c r="K40" i="1" s="1"/>
  <c r="M22" i="20" s="1"/>
  <c r="AK38" i="1"/>
  <c r="K38" i="1" s="1"/>
  <c r="M20" i="20" s="1"/>
  <c r="AK64" i="1"/>
  <c r="K64" i="1" s="1"/>
  <c r="M46" i="20" s="1"/>
  <c r="AL32" i="1"/>
  <c r="L32" i="1" s="1"/>
  <c r="N14" i="20" s="1"/>
  <c r="AI61" i="1"/>
  <c r="I61" i="1" s="1"/>
  <c r="K43" i="20" s="1"/>
  <c r="AL49" i="1"/>
  <c r="L49" i="1" s="1"/>
  <c r="N31" i="20" s="1"/>
  <c r="AI43" i="1"/>
  <c r="I43" i="1" s="1"/>
  <c r="K25" i="20" s="1"/>
  <c r="AI51" i="1"/>
  <c r="I51" i="1" s="1"/>
  <c r="K33" i="20" s="1"/>
  <c r="AL39" i="1"/>
  <c r="L39" i="1" s="1"/>
  <c r="N21" i="20" s="1"/>
  <c r="AI67" i="1"/>
  <c r="I67" i="1" s="1"/>
  <c r="K49" i="20" s="1"/>
  <c r="AL42" i="1"/>
  <c r="L42" i="1" s="1"/>
  <c r="N24" i="20" s="1"/>
  <c r="AL57" i="1"/>
  <c r="L57" i="1" s="1"/>
  <c r="N39" i="20" s="1"/>
  <c r="AL50" i="1"/>
  <c r="L50" i="1" s="1"/>
  <c r="N32" i="20" s="1"/>
  <c r="AI52" i="1"/>
  <c r="I52" i="1" s="1"/>
  <c r="K34" i="20" s="1"/>
  <c r="AI60" i="1"/>
  <c r="I60" i="1" s="1"/>
  <c r="K42" i="20" s="1"/>
  <c r="AI68" i="1"/>
  <c r="I68" i="1" s="1"/>
  <c r="K50" i="20" s="1"/>
  <c r="AI36" i="1"/>
  <c r="I36" i="1" s="1"/>
  <c r="K18" i="20" s="1"/>
  <c r="AL47" i="1"/>
  <c r="L47" i="1" s="1"/>
  <c r="N29" i="20" s="1"/>
  <c r="AL66" i="1"/>
  <c r="L66" i="1" s="1"/>
  <c r="N48" i="20" s="1"/>
  <c r="AL63" i="1"/>
  <c r="L63" i="1" s="1"/>
  <c r="N45" i="20" s="1"/>
  <c r="AL40" i="1"/>
  <c r="L40" i="1" s="1"/>
  <c r="N22" i="20" s="1"/>
  <c r="AL38" i="1"/>
  <c r="L38" i="1" s="1"/>
  <c r="N20" i="20" s="1"/>
  <c r="AL64" i="1"/>
  <c r="L64" i="1" s="1"/>
  <c r="N46" i="20" s="1"/>
  <c r="AI32" i="1"/>
  <c r="I32" i="1" s="1"/>
  <c r="K14" i="20" s="1"/>
  <c r="AJ51" i="1"/>
  <c r="J51" i="1" s="1"/>
  <c r="L33" i="20" s="1"/>
  <c r="AI50" i="1"/>
  <c r="I50" i="1" s="1"/>
  <c r="K32" i="20" s="1"/>
  <c r="AL61" i="1"/>
  <c r="L61" i="1" s="1"/>
  <c r="N43" i="20" s="1"/>
  <c r="AK39" i="1"/>
  <c r="K39" i="1" s="1"/>
  <c r="M21" i="20" s="1"/>
  <c r="AL52" i="1"/>
  <c r="L52" i="1" s="1"/>
  <c r="N34" i="20" s="1"/>
  <c r="AI46" i="1"/>
  <c r="I46" i="1" s="1"/>
  <c r="K28" i="20" s="1"/>
  <c r="AI54" i="1"/>
  <c r="I54" i="1" s="1"/>
  <c r="K36" i="20" s="1"/>
  <c r="AI34" i="1"/>
  <c r="I34" i="1" s="1"/>
  <c r="K16" i="20" s="1"/>
  <c r="AI48" i="1"/>
  <c r="I48" i="1" s="1"/>
  <c r="K30" i="20" s="1"/>
  <c r="AJ59" i="1"/>
  <c r="J59" i="1" s="1"/>
  <c r="L41" i="20" s="1"/>
  <c r="AJ44" i="1"/>
  <c r="J44" i="1" s="1"/>
  <c r="L26" i="20" s="1"/>
  <c r="AJ46" i="1"/>
  <c r="J46" i="1" s="1"/>
  <c r="L28" i="20" s="1"/>
  <c r="AJ54" i="1"/>
  <c r="J54" i="1" s="1"/>
  <c r="L36" i="20" s="1"/>
  <c r="AJ58" i="1"/>
  <c r="J58" i="1" s="1"/>
  <c r="L40" i="20" s="1"/>
  <c r="AJ65" i="1"/>
  <c r="J65" i="1" s="1"/>
  <c r="L47" i="20" s="1"/>
  <c r="AJ34" i="1"/>
  <c r="J34" i="1" s="1"/>
  <c r="L16" i="20" s="1"/>
  <c r="AK53" i="1"/>
  <c r="K53" i="1" s="1"/>
  <c r="M35" i="20" s="1"/>
  <c r="AJ62" i="1"/>
  <c r="J62" i="1" s="1"/>
  <c r="L44" i="20" s="1"/>
  <c r="AJ56" i="1"/>
  <c r="J56" i="1" s="1"/>
  <c r="L38" i="20" s="1"/>
  <c r="AJ48" i="1"/>
  <c r="J48" i="1" s="1"/>
  <c r="L30" i="20" s="1"/>
  <c r="AK45" i="1"/>
  <c r="K45" i="1" s="1"/>
  <c r="M27" i="20" s="1"/>
  <c r="AK35" i="1"/>
  <c r="K35" i="1" s="1"/>
  <c r="M17" i="20" s="1"/>
  <c r="AK59" i="1"/>
  <c r="K59" i="1" s="1"/>
  <c r="M41" i="20" s="1"/>
  <c r="AJ33" i="1"/>
  <c r="J33" i="1" s="1"/>
  <c r="L15" i="20" s="1"/>
  <c r="AK37" i="1"/>
  <c r="K37" i="1" s="1"/>
  <c r="M19" i="20" s="1"/>
  <c r="AK44" i="1"/>
  <c r="K44" i="1" s="1"/>
  <c r="M26" i="20" s="1"/>
  <c r="AJ41" i="1"/>
  <c r="J41" i="1" s="1"/>
  <c r="L23" i="20" s="1"/>
  <c r="AJ55" i="1"/>
  <c r="J55" i="1" s="1"/>
  <c r="L37" i="20" s="1"/>
  <c r="AJ67" i="1"/>
  <c r="J67" i="1" s="1"/>
  <c r="L49" i="20" s="1"/>
  <c r="AK32" i="1"/>
  <c r="K32" i="1" s="1"/>
  <c r="M14" i="20" s="1"/>
  <c r="AL51" i="1"/>
  <c r="L51" i="1" s="1"/>
  <c r="N33" i="20" s="1"/>
  <c r="AL60" i="1"/>
  <c r="L60" i="1" s="1"/>
  <c r="N42" i="20" s="1"/>
  <c r="AI65" i="1"/>
  <c r="I65" i="1" s="1"/>
  <c r="K47" i="20" s="1"/>
  <c r="AI62" i="1"/>
  <c r="I62" i="1" s="1"/>
  <c r="K44" i="20" s="1"/>
  <c r="AI56" i="1"/>
  <c r="I56" i="1" s="1"/>
  <c r="K38" i="20" s="1"/>
  <c r="AJ45" i="1"/>
  <c r="J45" i="1" s="1"/>
  <c r="L27" i="20" s="1"/>
  <c r="AJ35" i="1"/>
  <c r="J35" i="1" s="1"/>
  <c r="L17" i="20" s="1"/>
  <c r="AI33" i="1"/>
  <c r="I33" i="1" s="1"/>
  <c r="K15" i="20" s="1"/>
  <c r="AI55" i="1"/>
  <c r="I55" i="1" s="1"/>
  <c r="K37" i="20" s="1"/>
  <c r="AK46" i="1"/>
  <c r="K46" i="1" s="1"/>
  <c r="M28" i="20" s="1"/>
  <c r="AK54" i="1"/>
  <c r="K54" i="1" s="1"/>
  <c r="M36" i="20" s="1"/>
  <c r="AK58" i="1"/>
  <c r="K58" i="1" s="1"/>
  <c r="M40" i="20" s="1"/>
  <c r="AK65" i="1"/>
  <c r="K65" i="1" s="1"/>
  <c r="M47" i="20" s="1"/>
  <c r="AK34" i="1"/>
  <c r="K34" i="1" s="1"/>
  <c r="M16" i="20" s="1"/>
  <c r="AL53" i="1"/>
  <c r="L53" i="1" s="1"/>
  <c r="N35" i="20" s="1"/>
  <c r="AK62" i="1"/>
  <c r="K62" i="1" s="1"/>
  <c r="M44" i="20" s="1"/>
  <c r="AK56" i="1"/>
  <c r="K56" i="1" s="1"/>
  <c r="M38" i="20" s="1"/>
  <c r="AK48" i="1"/>
  <c r="K48" i="1" s="1"/>
  <c r="M30" i="20" s="1"/>
  <c r="AL45" i="1"/>
  <c r="L45" i="1" s="1"/>
  <c r="N27" i="20" s="1"/>
  <c r="AL35" i="1"/>
  <c r="L35" i="1" s="1"/>
  <c r="N17" i="20" s="1"/>
  <c r="AL59" i="1"/>
  <c r="L59" i="1" s="1"/>
  <c r="N41" i="20" s="1"/>
  <c r="AK33" i="1"/>
  <c r="K33" i="1" s="1"/>
  <c r="M15" i="20" s="1"/>
  <c r="AL37" i="1"/>
  <c r="L37" i="1" s="1"/>
  <c r="N19" i="20" s="1"/>
  <c r="AL44" i="1"/>
  <c r="L44" i="1" s="1"/>
  <c r="N26" i="20" s="1"/>
  <c r="AK41" i="1"/>
  <c r="K41" i="1" s="1"/>
  <c r="M23" i="20" s="1"/>
  <c r="AK55" i="1"/>
  <c r="K55" i="1" s="1"/>
  <c r="M37" i="20" s="1"/>
  <c r="AJ52" i="1"/>
  <c r="J52" i="1" s="1"/>
  <c r="L34" i="20" s="1"/>
  <c r="AL43" i="1"/>
  <c r="L43" i="1" s="1"/>
  <c r="N25" i="20" s="1"/>
  <c r="AK42" i="1"/>
  <c r="K42" i="1" s="1"/>
  <c r="M24" i="20" s="1"/>
  <c r="AK50" i="1"/>
  <c r="K50" i="1" s="1"/>
  <c r="M32" i="20" s="1"/>
  <c r="AL36" i="1"/>
  <c r="L36" i="1" s="1"/>
  <c r="N18" i="20" s="1"/>
  <c r="AI58" i="1"/>
  <c r="I58" i="1" s="1"/>
  <c r="K40" i="20" s="1"/>
  <c r="AJ53" i="1"/>
  <c r="J53" i="1" s="1"/>
  <c r="L35" i="20" s="1"/>
  <c r="AJ37" i="1"/>
  <c r="J37" i="1" s="1"/>
  <c r="L19" i="20" s="1"/>
  <c r="AI41" i="1"/>
  <c r="I41" i="1" s="1"/>
  <c r="K23" i="20" s="1"/>
  <c r="AL46" i="1"/>
  <c r="L46" i="1" s="1"/>
  <c r="N28" i="20" s="1"/>
  <c r="AL54" i="1"/>
  <c r="L54" i="1" s="1"/>
  <c r="N36" i="20" s="1"/>
  <c r="AL58" i="1"/>
  <c r="L58" i="1" s="1"/>
  <c r="N40" i="20" s="1"/>
  <c r="AL65" i="1"/>
  <c r="L65" i="1" s="1"/>
  <c r="N47" i="20" s="1"/>
  <c r="AL34" i="1"/>
  <c r="L34" i="1" s="1"/>
  <c r="N16" i="20" s="1"/>
  <c r="AI53" i="1"/>
  <c r="I53" i="1" s="1"/>
  <c r="K35" i="20" s="1"/>
  <c r="AL62" i="1"/>
  <c r="L62" i="1" s="1"/>
  <c r="N44" i="20" s="1"/>
  <c r="AL56" i="1"/>
  <c r="L56" i="1" s="1"/>
  <c r="N38" i="20" s="1"/>
  <c r="AL48" i="1"/>
  <c r="L48" i="1" s="1"/>
  <c r="N30" i="20" s="1"/>
  <c r="AI45" i="1"/>
  <c r="I45" i="1" s="1"/>
  <c r="K27" i="20" s="1"/>
  <c r="AI35" i="1"/>
  <c r="I35" i="1" s="1"/>
  <c r="K17" i="20" s="1"/>
  <c r="AI59" i="1"/>
  <c r="I59" i="1" s="1"/>
  <c r="K41" i="20" s="1"/>
  <c r="AL33" i="1"/>
  <c r="L33" i="1" s="1"/>
  <c r="N15" i="20" s="1"/>
  <c r="AI37" i="1"/>
  <c r="I37" i="1" s="1"/>
  <c r="K19" i="20" s="1"/>
  <c r="AI44" i="1"/>
  <c r="I44" i="1" s="1"/>
  <c r="K26" i="20" s="1"/>
  <c r="AL41" i="1"/>
  <c r="L41" i="1" s="1"/>
  <c r="N23" i="20" s="1"/>
  <c r="AL55" i="1"/>
  <c r="L55" i="1" s="1"/>
  <c r="N37" i="20" s="1"/>
  <c r="AG32" i="1"/>
  <c r="G32" i="1" s="1"/>
  <c r="I14" i="20" s="1"/>
  <c r="AF32" i="1"/>
  <c r="F32" i="1" s="1"/>
  <c r="H14" i="20" s="1"/>
  <c r="AH59" i="1"/>
  <c r="H59" i="1" s="1"/>
  <c r="AH35" i="1"/>
  <c r="H35" i="1" s="1"/>
  <c r="J17" i="20" s="1"/>
  <c r="AH67" i="1"/>
  <c r="H67" i="1" s="1"/>
  <c r="J49" i="20" s="1"/>
  <c r="AG35" i="1"/>
  <c r="G35" i="1" s="1"/>
  <c r="I17" i="20" s="1"/>
  <c r="AG70" i="1"/>
  <c r="G70" i="1" s="1"/>
  <c r="AG69" i="1"/>
  <c r="G69" i="1" s="1"/>
  <c r="AG67" i="1"/>
  <c r="G67" i="1" s="1"/>
  <c r="I49" i="20" s="1"/>
  <c r="AG71" i="1"/>
  <c r="G71" i="1" s="1"/>
  <c r="AF52" i="1"/>
  <c r="F52" i="1" s="1"/>
  <c r="H34" i="20" s="1"/>
  <c r="AG59" i="1"/>
  <c r="G59" i="1" s="1"/>
  <c r="I41" i="20" s="1"/>
  <c r="AF43" i="1"/>
  <c r="F43" i="1" s="1"/>
  <c r="H25" i="20" s="1"/>
  <c r="AF39" i="1"/>
  <c r="F39" i="1" s="1"/>
  <c r="H21" i="20" s="1"/>
  <c r="AG60" i="1"/>
  <c r="G60" i="1" s="1"/>
  <c r="I42" i="20" s="1"/>
  <c r="AG66" i="1"/>
  <c r="G66" i="1" s="1"/>
  <c r="I48" i="20" s="1"/>
  <c r="AF63" i="1"/>
  <c r="F63" i="1" s="1"/>
  <c r="H45" i="20" s="1"/>
  <c r="AG54" i="1"/>
  <c r="G54" i="1" s="1"/>
  <c r="I36" i="20" s="1"/>
  <c r="AF35" i="1"/>
  <c r="F35" i="1" s="1"/>
  <c r="H17" i="20" s="1"/>
  <c r="AG41" i="1"/>
  <c r="G41" i="1" s="1"/>
  <c r="I23" i="20" s="1"/>
  <c r="AF70" i="1"/>
  <c r="F70" i="1" s="1"/>
  <c r="AG49" i="1"/>
  <c r="G49" i="1" s="1"/>
  <c r="I31" i="20" s="1"/>
  <c r="AF69" i="1"/>
  <c r="F69" i="1" s="1"/>
  <c r="AG65" i="1"/>
  <c r="G65" i="1" s="1"/>
  <c r="I47" i="20" s="1"/>
  <c r="AG56" i="1"/>
  <c r="G56" i="1" s="1"/>
  <c r="I38" i="20" s="1"/>
  <c r="AF67" i="1"/>
  <c r="F67" i="1" s="1"/>
  <c r="H49" i="20" s="1"/>
  <c r="AF71" i="1"/>
  <c r="F71" i="1" s="1"/>
  <c r="AG48" i="1"/>
  <c r="G48" i="1" s="1"/>
  <c r="I30" i="20" s="1"/>
  <c r="AG61" i="1"/>
  <c r="G61" i="1" s="1"/>
  <c r="I43" i="20" s="1"/>
  <c r="AH52" i="1"/>
  <c r="H52" i="1" s="1"/>
  <c r="J34" i="20" s="1"/>
  <c r="AH63" i="1"/>
  <c r="H63" i="1" s="1"/>
  <c r="J45" i="20" s="1"/>
  <c r="AH71" i="1"/>
  <c r="H71" i="1" s="1"/>
  <c r="AF59" i="1"/>
  <c r="F59" i="1" s="1"/>
  <c r="H41" i="20" s="1"/>
  <c r="AF60" i="1"/>
  <c r="F60" i="1" s="1"/>
  <c r="H42" i="20" s="1"/>
  <c r="AF41" i="1"/>
  <c r="F41" i="1" s="1"/>
  <c r="H23" i="20" s="1"/>
  <c r="AF49" i="1"/>
  <c r="F49" i="1" s="1"/>
  <c r="H31" i="20" s="1"/>
  <c r="AF56" i="1"/>
  <c r="F56" i="1" s="1"/>
  <c r="AF48" i="1"/>
  <c r="F48" i="1" s="1"/>
  <c r="H30" i="20" s="1"/>
  <c r="AF61" i="1"/>
  <c r="F61" i="1" s="1"/>
  <c r="H43" i="20" s="1"/>
  <c r="AH39" i="1"/>
  <c r="H39" i="1" s="1"/>
  <c r="J21" i="20" s="1"/>
  <c r="AH54" i="1"/>
  <c r="H54" i="1" s="1"/>
  <c r="J36" i="20" s="1"/>
  <c r="AH49" i="1"/>
  <c r="H49" i="1" s="1"/>
  <c r="J31" i="20" s="1"/>
  <c r="AH48" i="1"/>
  <c r="H48" i="1" s="1"/>
  <c r="AG43" i="1"/>
  <c r="G43" i="1" s="1"/>
  <c r="I25" i="20" s="1"/>
  <c r="AH34" i="1"/>
  <c r="H34" i="1" s="1"/>
  <c r="J16" i="20" s="1"/>
  <c r="AH58" i="1"/>
  <c r="H58" i="1" s="1"/>
  <c r="J40" i="20" s="1"/>
  <c r="AH42" i="1"/>
  <c r="H42" i="1" s="1"/>
  <c r="J24" i="20" s="1"/>
  <c r="AH36" i="1"/>
  <c r="H36" i="1" s="1"/>
  <c r="J18" i="20" s="1"/>
  <c r="AH45" i="1"/>
  <c r="H45" i="1" s="1"/>
  <c r="J27" i="20" s="1"/>
  <c r="AH33" i="1"/>
  <c r="H33" i="1" s="1"/>
  <c r="J15" i="20" s="1"/>
  <c r="AH37" i="1"/>
  <c r="H37" i="1" s="1"/>
  <c r="J19" i="20" s="1"/>
  <c r="AH44" i="1"/>
  <c r="H44" i="1" s="1"/>
  <c r="J26" i="20" s="1"/>
  <c r="AH62" i="1"/>
  <c r="H62" i="1" s="1"/>
  <c r="J44" i="20" s="1"/>
  <c r="AH40" i="1"/>
  <c r="H40" i="1" s="1"/>
  <c r="J22" i="20" s="1"/>
  <c r="AH38" i="1"/>
  <c r="H38" i="1" s="1"/>
  <c r="J20" i="20" s="1"/>
  <c r="AH55" i="1"/>
  <c r="H55" i="1" s="1"/>
  <c r="J37" i="20" s="1"/>
  <c r="AH64" i="1"/>
  <c r="H64" i="1" s="1"/>
  <c r="J46" i="20" s="1"/>
  <c r="AH57" i="1"/>
  <c r="H57" i="1" s="1"/>
  <c r="J39" i="20" s="1"/>
  <c r="AH46" i="1"/>
  <c r="H46" i="1" s="1"/>
  <c r="J28" i="20" s="1"/>
  <c r="AH50" i="1"/>
  <c r="H50" i="1" s="1"/>
  <c r="J32" i="20" s="1"/>
  <c r="AH47" i="1"/>
  <c r="H47" i="1" s="1"/>
  <c r="J29" i="20" s="1"/>
  <c r="AH51" i="1"/>
  <c r="H51" i="1" s="1"/>
  <c r="J33" i="20" s="1"/>
  <c r="AH68" i="1"/>
  <c r="H68" i="1" s="1"/>
  <c r="J50" i="20" s="1"/>
  <c r="AH43" i="1"/>
  <c r="H43" i="1" s="1"/>
  <c r="J25" i="20" s="1"/>
  <c r="AH65" i="1"/>
  <c r="H65" i="1" s="1"/>
  <c r="J47" i="20" s="1"/>
  <c r="AF54" i="1"/>
  <c r="F54" i="1" s="1"/>
  <c r="H36" i="20" s="1"/>
  <c r="AG36" i="1"/>
  <c r="G36" i="1" s="1"/>
  <c r="I18" i="20" s="1"/>
  <c r="AF37" i="1"/>
  <c r="F37" i="1" s="1"/>
  <c r="H19" i="20" s="1"/>
  <c r="AG62" i="1"/>
  <c r="G62" i="1" s="1"/>
  <c r="I44" i="20" s="1"/>
  <c r="AG38" i="1"/>
  <c r="G38" i="1" s="1"/>
  <c r="I20" i="20" s="1"/>
  <c r="AG55" i="1"/>
  <c r="G55" i="1" s="1"/>
  <c r="I37" i="20" s="1"/>
  <c r="AG46" i="1"/>
  <c r="G46" i="1" s="1"/>
  <c r="I28" i="20" s="1"/>
  <c r="AF47" i="1"/>
  <c r="F47" i="1" s="1"/>
  <c r="H29" i="20" s="1"/>
  <c r="AG68" i="1"/>
  <c r="G68" i="1" s="1"/>
  <c r="I50" i="20" s="1"/>
  <c r="AH66" i="1"/>
  <c r="H66" i="1" s="1"/>
  <c r="J48" i="20" s="1"/>
  <c r="AH70" i="1"/>
  <c r="H70" i="1" s="1"/>
  <c r="AH69" i="1"/>
  <c r="H69" i="1" s="1"/>
  <c r="AH61" i="1"/>
  <c r="H61" i="1" s="1"/>
  <c r="J43" i="20" s="1"/>
  <c r="AG63" i="1"/>
  <c r="G63" i="1" s="1"/>
  <c r="I45" i="20" s="1"/>
  <c r="AG34" i="1"/>
  <c r="G34" i="1" s="1"/>
  <c r="I16" i="20" s="1"/>
  <c r="AG58" i="1"/>
  <c r="G58" i="1" s="1"/>
  <c r="I40" i="20" s="1"/>
  <c r="AG42" i="1"/>
  <c r="G42" i="1" s="1"/>
  <c r="I24" i="20" s="1"/>
  <c r="AF36" i="1"/>
  <c r="F36" i="1" s="1"/>
  <c r="H18" i="20" s="1"/>
  <c r="AF45" i="1"/>
  <c r="F45" i="1" s="1"/>
  <c r="H27" i="20" s="1"/>
  <c r="AG33" i="1"/>
  <c r="G33" i="1" s="1"/>
  <c r="I15" i="20" s="1"/>
  <c r="AG37" i="1"/>
  <c r="G37" i="1" s="1"/>
  <c r="I19" i="20" s="1"/>
  <c r="AG44" i="1"/>
  <c r="G44" i="1" s="1"/>
  <c r="I26" i="20" s="1"/>
  <c r="AF62" i="1"/>
  <c r="F62" i="1" s="1"/>
  <c r="H44" i="20" s="1"/>
  <c r="AG40" i="1"/>
  <c r="G40" i="1" s="1"/>
  <c r="I22" i="20" s="1"/>
  <c r="AF38" i="1"/>
  <c r="F38" i="1" s="1"/>
  <c r="H20" i="20" s="1"/>
  <c r="AF55" i="1"/>
  <c r="F55" i="1" s="1"/>
  <c r="H37" i="20" s="1"/>
  <c r="AG64" i="1"/>
  <c r="G64" i="1" s="1"/>
  <c r="I46" i="20" s="1"/>
  <c r="AG57" i="1"/>
  <c r="G57" i="1" s="1"/>
  <c r="I39" i="20" s="1"/>
  <c r="AF46" i="1"/>
  <c r="F46" i="1" s="1"/>
  <c r="H28" i="20" s="1"/>
  <c r="AG50" i="1"/>
  <c r="G50" i="1" s="1"/>
  <c r="I32" i="20" s="1"/>
  <c r="AG47" i="1"/>
  <c r="G47" i="1" s="1"/>
  <c r="I29" i="20" s="1"/>
  <c r="AG51" i="1"/>
  <c r="G51" i="1" s="1"/>
  <c r="I33" i="20" s="1"/>
  <c r="AF68" i="1"/>
  <c r="F68" i="1" s="1"/>
  <c r="H50" i="20" s="1"/>
  <c r="AH60" i="1"/>
  <c r="H60" i="1" s="1"/>
  <c r="J42" i="20" s="1"/>
  <c r="AH41" i="1"/>
  <c r="H41" i="1" s="1"/>
  <c r="J23" i="20" s="1"/>
  <c r="AH56" i="1"/>
  <c r="H56" i="1" s="1"/>
  <c r="AG52" i="1"/>
  <c r="G52" i="1" s="1"/>
  <c r="I34" i="20" s="1"/>
  <c r="AG39" i="1"/>
  <c r="G39" i="1" s="1"/>
  <c r="I21" i="20" s="1"/>
  <c r="AF34" i="1"/>
  <c r="F34" i="1" s="1"/>
  <c r="H16" i="20" s="1"/>
  <c r="AF58" i="1"/>
  <c r="F58" i="1" s="1"/>
  <c r="H40" i="20" s="1"/>
  <c r="AF42" i="1"/>
  <c r="F42" i="1" s="1"/>
  <c r="H24" i="20" s="1"/>
  <c r="AG45" i="1"/>
  <c r="G45" i="1" s="1"/>
  <c r="I27" i="20" s="1"/>
  <c r="AF33" i="1"/>
  <c r="F33" i="1" s="1"/>
  <c r="H15" i="20" s="1"/>
  <c r="AF44" i="1"/>
  <c r="F44" i="1" s="1"/>
  <c r="H26" i="20" s="1"/>
  <c r="AF40" i="1"/>
  <c r="F40" i="1" s="1"/>
  <c r="H22" i="20" s="1"/>
  <c r="AF64" i="1"/>
  <c r="F64" i="1" s="1"/>
  <c r="H46" i="20" s="1"/>
  <c r="AF57" i="1"/>
  <c r="F57" i="1" s="1"/>
  <c r="H39" i="20" s="1"/>
  <c r="AF50" i="1"/>
  <c r="F50" i="1" s="1"/>
  <c r="H32" i="20" s="1"/>
  <c r="AF51" i="1"/>
  <c r="F51" i="1" s="1"/>
  <c r="H33" i="20" s="1"/>
  <c r="AH53" i="1"/>
  <c r="H53" i="1" s="1"/>
  <c r="J35" i="20" s="1"/>
  <c r="AG53" i="1"/>
  <c r="G53" i="1" s="1"/>
  <c r="I35" i="20" s="1"/>
  <c r="AF53" i="1"/>
  <c r="F53" i="1" s="1"/>
  <c r="H35" i="20" s="1"/>
  <c r="AE53" i="1"/>
  <c r="E53" i="1" s="1"/>
  <c r="AE65" i="1"/>
  <c r="E65" i="1" s="1"/>
  <c r="AE66" i="1"/>
  <c r="E66" i="1" s="1"/>
  <c r="AF66" i="1"/>
  <c r="F66" i="1" s="1"/>
  <c r="H48" i="20" s="1"/>
  <c r="AF65" i="1"/>
  <c r="F65" i="1" s="1"/>
  <c r="H47" i="20" s="1"/>
  <c r="J14" i="20"/>
  <c r="G14" i="20"/>
  <c r="G41" i="20"/>
  <c r="G42" i="20"/>
  <c r="G23" i="20"/>
  <c r="G31" i="20"/>
  <c r="G38" i="20"/>
  <c r="G30" i="20"/>
  <c r="G43" i="20"/>
  <c r="G34" i="20"/>
  <c r="G25" i="20"/>
  <c r="G21" i="20"/>
  <c r="G45" i="20"/>
  <c r="G36" i="20"/>
  <c r="G17" i="20"/>
  <c r="G49" i="20"/>
  <c r="G16" i="20"/>
  <c r="G40" i="20"/>
  <c r="G24" i="20"/>
  <c r="G27" i="20"/>
  <c r="G15" i="20"/>
  <c r="G26" i="20"/>
  <c r="G22" i="20"/>
  <c r="G46" i="20"/>
  <c r="G39" i="20"/>
  <c r="G32" i="20"/>
  <c r="G33" i="20"/>
  <c r="G18" i="20"/>
  <c r="G19" i="20"/>
  <c r="G44" i="20"/>
  <c r="G20" i="20"/>
  <c r="G37" i="20"/>
  <c r="G28" i="20"/>
  <c r="G29" i="20"/>
  <c r="G50" i="20"/>
  <c r="T56" i="1" l="1"/>
  <c r="M56" i="1" s="1"/>
  <c r="D35" i="20" s="1"/>
  <c r="H38" i="20"/>
  <c r="T63" i="1"/>
  <c r="T36" i="1"/>
  <c r="T49" i="1"/>
  <c r="T71" i="1"/>
  <c r="T34" i="1"/>
  <c r="T37" i="1"/>
  <c r="M37" i="1" s="1"/>
  <c r="T65" i="1"/>
  <c r="M65" i="1" s="1"/>
  <c r="G48" i="20"/>
  <c r="T53" i="1"/>
  <c r="T61" i="1"/>
  <c r="T62" i="1"/>
  <c r="T41" i="1"/>
  <c r="T38" i="1"/>
  <c r="M38" i="1" s="1"/>
  <c r="T45" i="1"/>
  <c r="T67" i="1"/>
  <c r="T48" i="1"/>
  <c r="T69" i="1"/>
  <c r="T59" i="1"/>
  <c r="T42" i="1"/>
  <c r="T64" i="1"/>
  <c r="T47" i="1"/>
  <c r="M47" i="1" s="1"/>
  <c r="D26" i="20" s="1"/>
  <c r="T43" i="1"/>
  <c r="T35" i="1"/>
  <c r="J41" i="20"/>
  <c r="T60" i="1"/>
  <c r="T70" i="1"/>
  <c r="T39" i="1"/>
  <c r="J30" i="20"/>
  <c r="T52" i="1"/>
  <c r="T55" i="1"/>
  <c r="T44" i="1"/>
  <c r="T68" i="1"/>
  <c r="T51" i="1"/>
  <c r="T40" i="1"/>
  <c r="T58" i="1"/>
  <c r="J38" i="20"/>
  <c r="T50" i="1"/>
  <c r="T46" i="1"/>
  <c r="T57" i="1"/>
  <c r="T33" i="1"/>
  <c r="T54" i="1"/>
  <c r="T32" i="1"/>
  <c r="M32" i="1" s="1"/>
  <c r="AD56" i="1" l="1"/>
  <c r="M46" i="1"/>
  <c r="D25" i="20" s="1"/>
  <c r="M43" i="1"/>
  <c r="D22" i="20" s="1"/>
  <c r="M54" i="1"/>
  <c r="D33" i="20" s="1"/>
  <c r="M51" i="1"/>
  <c r="D30" i="20" s="1"/>
  <c r="M60" i="1"/>
  <c r="D39" i="20" s="1"/>
  <c r="M69" i="1"/>
  <c r="D48" i="20" s="1"/>
  <c r="M53" i="1"/>
  <c r="D32" i="20" s="1"/>
  <c r="M63" i="1"/>
  <c r="D42" i="20" s="1"/>
  <c r="M33" i="1"/>
  <c r="D15" i="20" s="1"/>
  <c r="M68" i="1"/>
  <c r="Q68" i="1" s="1"/>
  <c r="M48" i="1"/>
  <c r="D27" i="20" s="1"/>
  <c r="M55" i="1"/>
  <c r="D34" i="20" s="1"/>
  <c r="M45" i="1"/>
  <c r="D24" i="20" s="1"/>
  <c r="M57" i="1"/>
  <c r="D36" i="20" s="1"/>
  <c r="M44" i="1"/>
  <c r="D23" i="20" s="1"/>
  <c r="M35" i="1"/>
  <c r="D17" i="20" s="1"/>
  <c r="M67" i="1"/>
  <c r="D46" i="20" s="1"/>
  <c r="M50" i="1"/>
  <c r="D29" i="20" s="1"/>
  <c r="M52" i="1"/>
  <c r="D31" i="20" s="1"/>
  <c r="M64" i="1"/>
  <c r="D43" i="20" s="1"/>
  <c r="M41" i="1"/>
  <c r="Q41" i="1" s="1"/>
  <c r="M71" i="1"/>
  <c r="D50" i="20" s="1"/>
  <c r="M34" i="1"/>
  <c r="Q34" i="1" s="1"/>
  <c r="M58" i="1"/>
  <c r="D37" i="20" s="1"/>
  <c r="M39" i="1"/>
  <c r="Q39" i="1" s="1"/>
  <c r="M42" i="1"/>
  <c r="D21" i="20" s="1"/>
  <c r="M62" i="1"/>
  <c r="D41" i="20" s="1"/>
  <c r="M49" i="1"/>
  <c r="D28" i="20" s="1"/>
  <c r="M40" i="1"/>
  <c r="D19" i="20" s="1"/>
  <c r="M70" i="1"/>
  <c r="D49" i="20" s="1"/>
  <c r="M59" i="1"/>
  <c r="D38" i="20" s="1"/>
  <c r="M61" i="1"/>
  <c r="D40" i="20" s="1"/>
  <c r="M36" i="1"/>
  <c r="Q36" i="1" s="1"/>
  <c r="AD63" i="1"/>
  <c r="AD36" i="1"/>
  <c r="AD49" i="1"/>
  <c r="AD37" i="1"/>
  <c r="T66" i="1"/>
  <c r="AD38" i="1"/>
  <c r="AD47" i="1"/>
  <c r="AD64" i="1"/>
  <c r="AD61" i="1"/>
  <c r="AD71" i="1"/>
  <c r="G47" i="20"/>
  <c r="D44" i="20"/>
  <c r="AD65" i="1"/>
  <c r="AD41" i="1"/>
  <c r="AD34" i="1"/>
  <c r="AD68" i="1"/>
  <c r="AD62" i="1"/>
  <c r="G35" i="20"/>
  <c r="AD67" i="1"/>
  <c r="AD69" i="1"/>
  <c r="AD60" i="1"/>
  <c r="AD51" i="1"/>
  <c r="AD48" i="1"/>
  <c r="AD46" i="1"/>
  <c r="AD42" i="1"/>
  <c r="AD39" i="1"/>
  <c r="AD59" i="1"/>
  <c r="AD70" i="1"/>
  <c r="AD45" i="1"/>
  <c r="AD54" i="1"/>
  <c r="AD43" i="1"/>
  <c r="AD35" i="1"/>
  <c r="AD44" i="1"/>
  <c r="AD55" i="1"/>
  <c r="AD58" i="1"/>
  <c r="AD50" i="1"/>
  <c r="AD40" i="1"/>
  <c r="AD52" i="1"/>
  <c r="AD33" i="1"/>
  <c r="AD57" i="1"/>
  <c r="AD32" i="1"/>
  <c r="D14" i="20"/>
  <c r="AD53" i="1"/>
  <c r="N31" i="1"/>
  <c r="P56" i="1"/>
  <c r="Q56" i="1" s="1"/>
  <c r="P53" i="1"/>
  <c r="P52" i="1"/>
  <c r="Q37" i="1"/>
  <c r="P66" i="1"/>
  <c r="P65" i="1"/>
  <c r="P42" i="1"/>
  <c r="P43" i="1"/>
  <c r="Q43" i="1" s="1"/>
  <c r="N49" i="1"/>
  <c r="N61" i="1"/>
  <c r="N44" i="1"/>
  <c r="N41" i="1"/>
  <c r="N46" i="1"/>
  <c r="N70" i="1"/>
  <c r="N65" i="1"/>
  <c r="N54" i="1"/>
  <c r="N66" i="1"/>
  <c r="N58" i="1"/>
  <c r="N42" i="1"/>
  <c r="N71" i="1"/>
  <c r="N62" i="1"/>
  <c r="N55" i="1"/>
  <c r="N67" i="1"/>
  <c r="N45" i="1"/>
  <c r="N51" i="1"/>
  <c r="N53" i="1"/>
  <c r="N60" i="1"/>
  <c r="N68" i="1"/>
  <c r="N43" i="1"/>
  <c r="N47" i="1"/>
  <c r="N50" i="1"/>
  <c r="N63" i="1"/>
  <c r="N48" i="1"/>
  <c r="N56" i="1"/>
  <c r="N57" i="1"/>
  <c r="N64" i="1"/>
  <c r="N59" i="1"/>
  <c r="N69" i="1"/>
  <c r="N52" i="1"/>
  <c r="P64" i="1"/>
  <c r="P47" i="1"/>
  <c r="Q47" i="1" s="1"/>
  <c r="P61" i="1"/>
  <c r="P67" i="1"/>
  <c r="P45" i="1"/>
  <c r="P48" i="1"/>
  <c r="P54" i="1"/>
  <c r="P62" i="1"/>
  <c r="Q38" i="1"/>
  <c r="P46" i="1"/>
  <c r="P49" i="1"/>
  <c r="P55" i="1"/>
  <c r="P69" i="1"/>
  <c r="P50" i="1"/>
  <c r="Q50" i="1" s="1"/>
  <c r="P70" i="1"/>
  <c r="P58" i="1"/>
  <c r="P59" i="1"/>
  <c r="P60" i="1"/>
  <c r="P44" i="1"/>
  <c r="P51" i="1"/>
  <c r="P57" i="1"/>
  <c r="P71" i="1"/>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C11" i="8"/>
  <c r="AJ10" i="8"/>
  <c r="AI10" i="8"/>
  <c r="AH10" i="8"/>
  <c r="AG10" i="8"/>
  <c r="AF10" i="8"/>
  <c r="AE10" i="8"/>
  <c r="AD10" i="8"/>
  <c r="AC10" i="8"/>
  <c r="AB10" i="8"/>
  <c r="AA10" i="8"/>
  <c r="Z10" i="8"/>
  <c r="Y10" i="8"/>
  <c r="X10" i="8"/>
  <c r="W10" i="8"/>
  <c r="V10" i="8"/>
  <c r="U10" i="8"/>
  <c r="T10" i="8"/>
  <c r="S10" i="8"/>
  <c r="R10" i="8"/>
  <c r="Q10" i="8"/>
  <c r="P10" i="8"/>
  <c r="O10" i="8"/>
  <c r="N10" i="8"/>
  <c r="M10" i="8"/>
  <c r="L10" i="8"/>
  <c r="K10" i="8"/>
  <c r="J10" i="8"/>
  <c r="I10" i="8"/>
  <c r="H10" i="8"/>
  <c r="G10" i="8"/>
  <c r="F10" i="8"/>
  <c r="E10" i="8"/>
  <c r="D10" i="8"/>
  <c r="C10" i="8"/>
  <c r="AJ9" i="8"/>
  <c r="AI9" i="8"/>
  <c r="AH9" i="8"/>
  <c r="AG9" i="8"/>
  <c r="AF9" i="8"/>
  <c r="AE9" i="8"/>
  <c r="AD9" i="8"/>
  <c r="AC9" i="8"/>
  <c r="AB9" i="8"/>
  <c r="AA9" i="8"/>
  <c r="Z9" i="8"/>
  <c r="Y9" i="8"/>
  <c r="X9" i="8"/>
  <c r="W9" i="8"/>
  <c r="V9" i="8"/>
  <c r="U9" i="8"/>
  <c r="T9" i="8"/>
  <c r="S9" i="8"/>
  <c r="R9" i="8"/>
  <c r="Q9" i="8"/>
  <c r="P9" i="8"/>
  <c r="O9" i="8"/>
  <c r="N9" i="8"/>
  <c r="M9" i="8"/>
  <c r="L9" i="8"/>
  <c r="K9" i="8"/>
  <c r="J9" i="8"/>
  <c r="I9" i="8"/>
  <c r="H9" i="8"/>
  <c r="G9" i="8"/>
  <c r="F9" i="8"/>
  <c r="E9" i="8"/>
  <c r="D9" i="8"/>
  <c r="C9" i="8"/>
  <c r="Q67" i="1" l="1"/>
  <c r="Q49" i="1"/>
  <c r="Q42" i="1"/>
  <c r="Q64" i="1"/>
  <c r="Q46" i="1"/>
  <c r="Q58" i="1"/>
  <c r="Q70" i="1"/>
  <c r="Q71" i="1"/>
  <c r="Q69" i="1"/>
  <c r="Q45" i="1"/>
  <c r="D16" i="20"/>
  <c r="Q51" i="1"/>
  <c r="Q55" i="1"/>
  <c r="Q63" i="1"/>
  <c r="Q59" i="1"/>
  <c r="Q40" i="1"/>
  <c r="Q57" i="1"/>
  <c r="Q33" i="1"/>
  <c r="Q60" i="1"/>
  <c r="D20" i="20"/>
  <c r="D47" i="20"/>
  <c r="D18" i="20"/>
  <c r="Q61" i="1"/>
  <c r="Q35" i="1"/>
  <c r="Q44" i="1"/>
  <c r="Q62" i="1"/>
  <c r="Q52" i="1"/>
  <c r="Q48" i="1"/>
  <c r="Q53" i="1"/>
  <c r="M66" i="1"/>
  <c r="Q66" i="1" s="1"/>
  <c r="Q54" i="1"/>
  <c r="AD66" i="1"/>
  <c r="Q65" i="1"/>
  <c r="Q32" i="1"/>
  <c r="O52" i="1"/>
  <c r="F31" i="20" s="1"/>
  <c r="E31" i="20"/>
  <c r="O69" i="1"/>
  <c r="F48" i="20" s="1"/>
  <c r="E48" i="20"/>
  <c r="O59" i="1"/>
  <c r="F38" i="20" s="1"/>
  <c r="E38" i="20"/>
  <c r="O64" i="1"/>
  <c r="F43" i="20" s="1"/>
  <c r="E43" i="20"/>
  <c r="O57" i="1"/>
  <c r="F36" i="20" s="1"/>
  <c r="E36" i="20"/>
  <c r="O56" i="1"/>
  <c r="F35" i="20" s="1"/>
  <c r="E35" i="20"/>
  <c r="O48" i="1"/>
  <c r="F27" i="20" s="1"/>
  <c r="E27" i="20"/>
  <c r="O63" i="1"/>
  <c r="F42" i="20" s="1"/>
  <c r="E42" i="20"/>
  <c r="O50" i="1"/>
  <c r="F29" i="20" s="1"/>
  <c r="E29" i="20"/>
  <c r="O47" i="1"/>
  <c r="F26" i="20" s="1"/>
  <c r="E26" i="20"/>
  <c r="O43" i="1"/>
  <c r="F22" i="20" s="1"/>
  <c r="E22" i="20"/>
  <c r="O68" i="1"/>
  <c r="F47" i="20" s="1"/>
  <c r="E47" i="20"/>
  <c r="O60" i="1"/>
  <c r="F39" i="20" s="1"/>
  <c r="E39" i="20"/>
  <c r="O53" i="1"/>
  <c r="F32" i="20" s="1"/>
  <c r="E32" i="20"/>
  <c r="O51" i="1"/>
  <c r="F30" i="20" s="1"/>
  <c r="E30" i="20"/>
  <c r="O45" i="1"/>
  <c r="F24" i="20" s="1"/>
  <c r="E24" i="20"/>
  <c r="O67" i="1"/>
  <c r="F46" i="20" s="1"/>
  <c r="E46" i="20"/>
  <c r="O55" i="1"/>
  <c r="F34" i="20" s="1"/>
  <c r="E34" i="20"/>
  <c r="O62" i="1"/>
  <c r="F41" i="20" s="1"/>
  <c r="E41" i="20"/>
  <c r="O71" i="1"/>
  <c r="F50" i="20" s="1"/>
  <c r="E50" i="20"/>
  <c r="O42" i="1"/>
  <c r="F21" i="20" s="1"/>
  <c r="E21" i="20"/>
  <c r="O58" i="1"/>
  <c r="F37" i="20" s="1"/>
  <c r="E37" i="20"/>
  <c r="E45" i="20"/>
  <c r="O54" i="1"/>
  <c r="F33" i="20" s="1"/>
  <c r="E33" i="20"/>
  <c r="O65" i="1"/>
  <c r="F44" i="20" s="1"/>
  <c r="E44" i="20"/>
  <c r="O70" i="1"/>
  <c r="F49" i="20" s="1"/>
  <c r="E49" i="20"/>
  <c r="O46" i="1"/>
  <c r="F25" i="20" s="1"/>
  <c r="E25" i="20"/>
  <c r="O41" i="1"/>
  <c r="F20" i="20" s="1"/>
  <c r="E20" i="20"/>
  <c r="O44" i="1"/>
  <c r="F23" i="20" s="1"/>
  <c r="E23" i="20"/>
  <c r="O61" i="1"/>
  <c r="F40" i="20" s="1"/>
  <c r="E40" i="20"/>
  <c r="O49" i="1"/>
  <c r="F28" i="20" s="1"/>
  <c r="E28" i="20"/>
  <c r="O31" i="1"/>
  <c r="E13" i="20"/>
  <c r="F13" i="20" s="1"/>
  <c r="O66" i="1" l="1"/>
  <c r="F45" i="20" s="1"/>
  <c r="D45"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Lucy McGlynn</author>
  </authors>
  <commentList>
    <comment ref="B6" authorId="0" shapeId="0" xr:uid="{720182B1-FE1F-48AC-9CDC-07E5E29B2484}">
      <text>
        <r>
          <rPr>
            <b/>
            <sz val="9"/>
            <color indexed="81"/>
            <rFont val="Tahoma"/>
            <family val="2"/>
          </rPr>
          <t>Lucy McGlynn:</t>
        </r>
        <r>
          <rPr>
            <sz val="9"/>
            <color indexed="81"/>
            <rFont val="Tahoma"/>
            <family val="2"/>
          </rPr>
          <t xml:space="preserve">
AR for energy at PAL 1.4 (ages 3-10 years and 19+) and PAL 1.6 10 - 18 years)
Conversion from MJ/d by multiplying by 238.83kcal (1MJ = 238.83) 
</t>
        </r>
      </text>
    </comment>
    <comment ref="AI6" authorId="0" shapeId="0" xr:uid="{D6FF875F-406E-486F-926D-553A8281C346}">
      <text>
        <r>
          <rPr>
            <b/>
            <sz val="9"/>
            <color indexed="81"/>
            <rFont val="Tahoma"/>
            <family val="2"/>
          </rPr>
          <t>Lucy McGlynn:</t>
        </r>
        <r>
          <rPr>
            <sz val="9"/>
            <color indexed="81"/>
            <rFont val="Tahoma"/>
            <family val="2"/>
          </rPr>
          <t xml:space="preserve">
AR for energy at PAL 1.4 
Average AR for energy 18 - 49 years
AR: 9.8, 9.5 and 9.3 MJ/d
(2675 +2269 + 2221 kcal/d)/3 = 2388kcal/d</t>
        </r>
      </text>
    </comment>
    <comment ref="AJ6" authorId="0" shapeId="0" xr:uid="{658D65BE-D104-407C-B7EB-87B0862B97DC}">
      <text>
        <r>
          <rPr>
            <b/>
            <sz val="9"/>
            <color indexed="81"/>
            <rFont val="Tahoma"/>
            <family val="2"/>
          </rPr>
          <t>Lucy McGlynn:</t>
        </r>
        <r>
          <rPr>
            <sz val="9"/>
            <color indexed="81"/>
            <rFont val="Tahoma"/>
            <family val="2"/>
          </rPr>
          <t xml:space="preserve">
AR for energy at PAL 1.4 
Average AR for energy 18 - 49 years
AR: 7.9, 7.6 and 7.5 MJ/d
(1887 + 1815 + 1791 kcal/d) /3 = 1831</t>
        </r>
      </text>
    </comment>
    <comment ref="AI31" authorId="0" shapeId="0" xr:uid="{4CD69992-B0C9-4680-A45E-ADFBFBC1D713}">
      <text>
        <r>
          <rPr>
            <b/>
            <sz val="9"/>
            <color indexed="81"/>
            <rFont val="Tahoma"/>
            <family val="2"/>
          </rPr>
          <t>Lucy McGlynn:</t>
        </r>
        <r>
          <rPr>
            <sz val="9"/>
            <color indexed="81"/>
            <rFont val="Tahoma"/>
            <family val="2"/>
          </rPr>
          <t xml:space="preserve">
950mg/d from 25+ years</t>
        </r>
      </text>
    </comment>
    <comment ref="AJ31" authorId="0" shapeId="0" xr:uid="{520CF872-12A9-4EFF-9537-A2163D9592BF}">
      <text>
        <r>
          <rPr>
            <b/>
            <sz val="9"/>
            <color indexed="81"/>
            <rFont val="Tahoma"/>
            <family val="2"/>
          </rPr>
          <t>Lucy McGlynn:</t>
        </r>
        <r>
          <rPr>
            <sz val="9"/>
            <color indexed="81"/>
            <rFont val="Tahoma"/>
            <family val="2"/>
          </rPr>
          <t xml:space="preserve">
950mg/d from 25+ years</t>
        </r>
      </text>
    </comment>
    <comment ref="AJ34" authorId="0" shapeId="0" xr:uid="{1FBFD62B-4409-4188-B502-5FD472CF9CFE}">
      <text>
        <r>
          <rPr>
            <b/>
            <sz val="9"/>
            <color indexed="81"/>
            <rFont val="Tahoma"/>
            <charset val="1"/>
          </rPr>
          <t>Lucy McGlynn:</t>
        </r>
        <r>
          <rPr>
            <sz val="9"/>
            <color indexed="81"/>
            <rFont val="Tahoma"/>
            <charset val="1"/>
          </rPr>
          <t xml:space="preserve">
Premenopausal iron level</t>
        </r>
      </text>
    </comment>
    <comment ref="AG35" authorId="0" shapeId="0" xr:uid="{3CBDB2C9-6F41-488E-95AE-C5098213C9F2}">
      <text>
        <r>
          <rPr>
            <b/>
            <sz val="9"/>
            <color indexed="81"/>
            <rFont val="Tahoma"/>
            <charset val="1"/>
          </rPr>
          <t>Lucy McGlynn:</t>
        </r>
        <r>
          <rPr>
            <sz val="9"/>
            <color indexed="81"/>
            <rFont val="Tahoma"/>
            <charset val="1"/>
          </rPr>
          <t xml:space="preserve">
value based on 1200mg/day level of phytate</t>
        </r>
      </text>
    </comment>
    <comment ref="AH35" authorId="0" shapeId="0" xr:uid="{3BD1239A-609B-43F9-B3E0-D2C354274D1E}">
      <text>
        <r>
          <rPr>
            <b/>
            <sz val="9"/>
            <color indexed="81"/>
            <rFont val="Tahoma"/>
            <charset val="1"/>
          </rPr>
          <t>Lucy McGlynn:</t>
        </r>
        <r>
          <rPr>
            <sz val="9"/>
            <color indexed="81"/>
            <rFont val="Tahoma"/>
            <charset val="1"/>
          </rPr>
          <t xml:space="preserve">
value based on 1200mg/day level of phytate</t>
        </r>
      </text>
    </comment>
    <comment ref="AI35" authorId="0" shapeId="0" xr:uid="{7405E1A8-0033-4284-B036-35B3A64AF5E6}">
      <text>
        <r>
          <rPr>
            <b/>
            <sz val="9"/>
            <color indexed="81"/>
            <rFont val="Tahoma"/>
            <charset val="1"/>
          </rPr>
          <t>Lucy McGlynn:</t>
        </r>
        <r>
          <rPr>
            <sz val="9"/>
            <color indexed="81"/>
            <rFont val="Tahoma"/>
            <charset val="1"/>
          </rPr>
          <t xml:space="preserve">
value based on 1200mg/day level of phytate</t>
        </r>
      </text>
    </comment>
    <comment ref="AJ35" authorId="0" shapeId="0" xr:uid="{BBA8AA50-91A6-44F2-927E-F13207856F5E}">
      <text>
        <r>
          <rPr>
            <b/>
            <sz val="9"/>
            <color indexed="81"/>
            <rFont val="Tahoma"/>
            <charset val="1"/>
          </rPr>
          <t>Lucy McGlynn:</t>
        </r>
        <r>
          <rPr>
            <sz val="9"/>
            <color indexed="81"/>
            <rFont val="Tahoma"/>
            <charset val="1"/>
          </rPr>
          <t xml:space="preserve">
value based on 1200mg/day level of phytate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Lucy McGlynn</author>
  </authors>
  <commentList>
    <comment ref="B6" authorId="0" shapeId="0" xr:uid="{075DBF59-F694-46B1-BE4B-12F14125C9B4}">
      <text>
        <r>
          <rPr>
            <b/>
            <sz val="9"/>
            <color indexed="81"/>
            <rFont val="Tahoma"/>
            <family val="2"/>
          </rPr>
          <t>Lucy McGlynn:</t>
        </r>
        <r>
          <rPr>
            <sz val="9"/>
            <color indexed="81"/>
            <rFont val="Tahoma"/>
            <family val="2"/>
          </rPr>
          <t xml:space="preserve">
SACN (2011)</t>
        </r>
      </text>
    </comment>
    <comment ref="AI6" authorId="0" shapeId="0" xr:uid="{AF7B4083-2524-49C0-8CAA-27779CAE99E3}">
      <text>
        <r>
          <rPr>
            <b/>
            <sz val="9"/>
            <color indexed="81"/>
            <rFont val="Tahoma"/>
            <family val="2"/>
          </rPr>
          <t>Lucy McGlynn:</t>
        </r>
        <r>
          <rPr>
            <sz val="9"/>
            <color indexed="81"/>
            <rFont val="Tahoma"/>
            <family val="2"/>
          </rPr>
          <t xml:space="preserve">
DRV's for energy are based on the revised population Estimated average requirements (EARs) for all adults, calculated using a PAL value of 1.63 and BMR values calculated at weights equivalent to a BMI of 22.5kg/m2 at current mean heights for age, are 10.9 MJ/d (2605kcal/d) for men and 8.7 MJ/d (2079kcal/d) for women. Ref: SACN 2011</t>
        </r>
      </text>
    </comment>
    <comment ref="AJ6" authorId="0" shapeId="0" xr:uid="{F7DA8D38-776F-4753-80CE-BDB23BF3D678}">
      <text>
        <r>
          <rPr>
            <b/>
            <sz val="9"/>
            <color indexed="81"/>
            <rFont val="Tahoma"/>
            <family val="2"/>
          </rPr>
          <t>Lucy McGlynn:</t>
        </r>
        <r>
          <rPr>
            <sz val="9"/>
            <color indexed="81"/>
            <rFont val="Tahoma"/>
            <family val="2"/>
          </rPr>
          <t xml:space="preserve">
DRV's for energy are based on the revised population Estimated average requirements (EARs) for all adults, calculated using a PAL value of 1.63 and BMR values calculated at weights equivalent to a BMI of 22.5kg/m2 at current mean heights for age, are 10.9 MJ/d (2605kcal/d) for men and 8.7 MJ/d (2079kcal/d) for women. Ref: SACN 2010</t>
        </r>
      </text>
    </comment>
    <comment ref="B7" authorId="0" shapeId="0" xr:uid="{F4860CD5-B641-4565-BA48-F08F57C5F5BD}">
      <text>
        <r>
          <rPr>
            <b/>
            <sz val="9"/>
            <color indexed="81"/>
            <rFont val="Tahoma"/>
            <family val="2"/>
          </rPr>
          <t>Lucy McGlynn:</t>
        </r>
        <r>
          <rPr>
            <sz val="9"/>
            <color indexed="81"/>
            <rFont val="Tahoma"/>
            <family val="2"/>
          </rPr>
          <t xml:space="preserve">
3-18years -WHO/FAO/UNU 1985
19+ COMA (1991)</t>
        </r>
      </text>
    </comment>
    <comment ref="AI7" authorId="0" shapeId="0" xr:uid="{FD920CDA-7FAA-40BD-A549-6D74ADE8799E}">
      <text>
        <r>
          <rPr>
            <b/>
            <sz val="9"/>
            <color indexed="81"/>
            <rFont val="Tahoma"/>
            <family val="2"/>
          </rPr>
          <t>Lucy McGlynn:</t>
        </r>
        <r>
          <rPr>
            <sz val="9"/>
            <color indexed="81"/>
            <rFont val="Tahoma"/>
            <family val="2"/>
          </rPr>
          <t xml:space="preserve">
19-50 years
Based on 74kg Male
EAR protein 44.4g 
RNI protein 55.5g
COMA 1991</t>
        </r>
      </text>
    </comment>
    <comment ref="AJ7" authorId="0" shapeId="0" xr:uid="{FED1A4D8-F475-455F-8A10-35DA18AD9880}">
      <text>
        <r>
          <rPr>
            <b/>
            <sz val="9"/>
            <color indexed="81"/>
            <rFont val="Tahoma"/>
            <family val="2"/>
          </rPr>
          <t>Lucy McGlynn:</t>
        </r>
        <r>
          <rPr>
            <sz val="9"/>
            <color indexed="81"/>
            <rFont val="Tahoma"/>
            <family val="2"/>
          </rPr>
          <t xml:space="preserve">
19-50 years
Based on 60kg Female
EAR protein 36gg 
RNI protein 45g
COMA 1991</t>
        </r>
      </text>
    </comment>
    <comment ref="B8" authorId="0" shapeId="0" xr:uid="{22AFD2E0-46EB-4660-84D4-F5C1D791F181}">
      <text>
        <r>
          <rPr>
            <b/>
            <sz val="9"/>
            <color indexed="81"/>
            <rFont val="Tahoma"/>
            <family val="2"/>
          </rPr>
          <t>Lucy McGlynn:</t>
        </r>
        <r>
          <rPr>
            <sz val="9"/>
            <color indexed="81"/>
            <rFont val="Tahoma"/>
            <family val="2"/>
          </rPr>
          <t xml:space="preserve">
WHO/FAO/UNU (2007) </t>
        </r>
      </text>
    </comment>
    <comment ref="AI8" authorId="0" shapeId="0" xr:uid="{8E9A8780-1F73-4B6E-BFF6-A282B8C9F708}">
      <text>
        <r>
          <rPr>
            <b/>
            <sz val="9"/>
            <color indexed="81"/>
            <rFont val="Tahoma"/>
            <family val="2"/>
          </rPr>
          <t>Lucy McGlynn:</t>
        </r>
        <r>
          <rPr>
            <sz val="9"/>
            <color indexed="81"/>
            <rFont val="Tahoma"/>
            <family val="2"/>
          </rPr>
          <t xml:space="preserve">
RNI / BW 
55.5/74kg = 0.75g/kg/d</t>
        </r>
      </text>
    </comment>
    <comment ref="AJ8" authorId="0" shapeId="0" xr:uid="{34DB8D8B-BA7C-400C-89B6-6FEF194727C6}">
      <text>
        <r>
          <rPr>
            <b/>
            <sz val="9"/>
            <color indexed="81"/>
            <rFont val="Tahoma"/>
            <family val="2"/>
          </rPr>
          <t>Lucy McGlynn:</t>
        </r>
        <r>
          <rPr>
            <sz val="9"/>
            <color indexed="81"/>
            <rFont val="Tahoma"/>
            <family val="2"/>
          </rPr>
          <t xml:space="preserve">
RNI / BW 
45/60kg = 0.75g/kg/d</t>
        </r>
      </text>
    </comment>
    <comment ref="B9" authorId="0" shapeId="0" xr:uid="{496B25D5-6EF6-4B3A-9AA8-89344DD65529}">
      <text>
        <r>
          <rPr>
            <b/>
            <sz val="9"/>
            <color indexed="81"/>
            <rFont val="Tahoma"/>
            <family val="2"/>
          </rPr>
          <t>Lucy McGlynn:</t>
        </r>
        <r>
          <rPr>
            <sz val="9"/>
            <color indexed="81"/>
            <rFont val="Tahoma"/>
            <family val="2"/>
          </rPr>
          <t xml:space="preserve">
COMA (1991)</t>
        </r>
      </text>
    </comment>
    <comment ref="AI9" authorId="0" shapeId="0" xr:uid="{745C1CE0-1E81-42F2-B904-FC8A8FC95F57}">
      <text>
        <r>
          <rPr>
            <b/>
            <sz val="9"/>
            <color indexed="81"/>
            <rFont val="Tahoma"/>
            <family val="2"/>
          </rPr>
          <t>Lucy McGlynn:</t>
        </r>
        <r>
          <rPr>
            <sz val="9"/>
            <color indexed="81"/>
            <rFont val="Tahoma"/>
            <family val="2"/>
          </rPr>
          <t xml:space="preserve">
35% of energy derived from food (COMA 1991) p.55)</t>
        </r>
      </text>
    </comment>
    <comment ref="AJ9" authorId="0" shapeId="0" xr:uid="{88AE6641-8E55-49FE-AFBB-A9226853D01D}">
      <text>
        <r>
          <rPr>
            <b/>
            <sz val="9"/>
            <color indexed="81"/>
            <rFont val="Tahoma"/>
            <family val="2"/>
          </rPr>
          <t>Lucy McGlynn:</t>
        </r>
        <r>
          <rPr>
            <sz val="9"/>
            <color indexed="81"/>
            <rFont val="Tahoma"/>
            <family val="2"/>
          </rPr>
          <t xml:space="preserve">
35% of energy derived from food (COMA 1991) p.55)</t>
        </r>
      </text>
    </comment>
    <comment ref="B13" authorId="0" shapeId="0" xr:uid="{CB66D428-C6AA-4A5E-9B13-89F7B35DE5EA}">
      <text>
        <r>
          <rPr>
            <b/>
            <sz val="9"/>
            <color indexed="81"/>
            <rFont val="Tahoma"/>
            <family val="2"/>
          </rPr>
          <t>Lucy McGlynn:</t>
        </r>
        <r>
          <rPr>
            <sz val="9"/>
            <color indexed="81"/>
            <rFont val="Tahoma"/>
            <family val="2"/>
          </rPr>
          <t xml:space="preserve">
COMA (1991)
SACN (2015)</t>
        </r>
      </text>
    </comment>
    <comment ref="B14" authorId="0" shapeId="0" xr:uid="{46E4F6C6-C54B-4CBA-AD26-E615B41BF24E}">
      <text>
        <r>
          <rPr>
            <b/>
            <sz val="9"/>
            <color indexed="81"/>
            <rFont val="Tahoma"/>
            <family val="2"/>
          </rPr>
          <t>Lucy McGlynn:</t>
        </r>
        <r>
          <rPr>
            <sz val="9"/>
            <color indexed="81"/>
            <rFont val="Tahoma"/>
            <family val="2"/>
          </rPr>
          <t xml:space="preserve">
SACN (2015)</t>
        </r>
      </text>
    </comment>
    <comment ref="B15" authorId="0" shapeId="0" xr:uid="{81EB9747-B033-49A3-ACD7-7C75008A9C83}">
      <text>
        <r>
          <rPr>
            <b/>
            <sz val="9"/>
            <color indexed="81"/>
            <rFont val="Tahoma"/>
            <family val="2"/>
          </rPr>
          <t>Lucy McGlynn:</t>
        </r>
        <r>
          <rPr>
            <sz val="9"/>
            <color indexed="81"/>
            <rFont val="Tahoma"/>
            <family val="2"/>
          </rPr>
          <t xml:space="preserve">
COMA (1991)</t>
        </r>
      </text>
    </comment>
    <comment ref="B16" authorId="0" shapeId="0" xr:uid="{59D173B1-A2A2-4FAD-93D6-F7760C70CB1A}">
      <text>
        <r>
          <rPr>
            <b/>
            <sz val="9"/>
            <color indexed="81"/>
            <rFont val="Tahoma"/>
            <family val="2"/>
          </rPr>
          <t>Lucy McGlynn:</t>
        </r>
        <r>
          <rPr>
            <sz val="9"/>
            <color indexed="81"/>
            <rFont val="Tahoma"/>
            <family val="2"/>
          </rPr>
          <t xml:space="preserve">
SACN (2016)</t>
        </r>
      </text>
    </comment>
    <comment ref="B17" authorId="0" shapeId="0" xr:uid="{57D1297B-5DFF-4565-9202-EE41757BA89F}">
      <text>
        <r>
          <rPr>
            <b/>
            <sz val="9"/>
            <color indexed="81"/>
            <rFont val="Tahoma"/>
            <family val="2"/>
          </rPr>
          <t>Lucy McGlynn:</t>
        </r>
        <r>
          <rPr>
            <sz val="9"/>
            <color indexed="81"/>
            <rFont val="Tahoma"/>
            <family val="2"/>
          </rPr>
          <t xml:space="preserve">
Children: No safe intake indicated by COMA (1991) panel. Based on 0.4mg of α-TE per gram of PUFA and PUFA should contribute 6.5% dietary energy per day.
Adults: above 4mg/d Men and 3mg/d women</t>
        </r>
      </text>
    </comment>
    <comment ref="B18" authorId="0" shapeId="0" xr:uid="{BEC936E0-DE2B-45BA-A089-D9F66207B1F5}">
      <text>
        <r>
          <rPr>
            <b/>
            <sz val="9"/>
            <color indexed="81"/>
            <rFont val="Tahoma"/>
            <family val="2"/>
          </rPr>
          <t>Lucy McGlynn:</t>
        </r>
        <r>
          <rPr>
            <sz val="9"/>
            <color indexed="81"/>
            <rFont val="Tahoma"/>
            <family val="2"/>
          </rPr>
          <t xml:space="preserve">
COMA (1991)
adults 1ug/kg/d calculated  
Children calculated from adults safe intake 1ug/kg/day
</t>
        </r>
      </text>
    </comment>
    <comment ref="AI18" authorId="0" shapeId="0" xr:uid="{23725A53-38D4-4641-A959-D902618E1411}">
      <text>
        <r>
          <rPr>
            <b/>
            <sz val="9"/>
            <color indexed="81"/>
            <rFont val="Tahoma"/>
            <family val="2"/>
          </rPr>
          <t>Lucy McGlynn:</t>
        </r>
        <r>
          <rPr>
            <sz val="9"/>
            <color indexed="81"/>
            <rFont val="Tahoma"/>
            <family val="2"/>
          </rPr>
          <t xml:space="preserve">
1ug/kg/d
based on 75kg BW</t>
        </r>
      </text>
    </comment>
    <comment ref="AJ18" authorId="0" shapeId="0" xr:uid="{029E03B9-B86C-45EE-AA18-B02EF0A88BD4}">
      <text>
        <r>
          <rPr>
            <b/>
            <sz val="9"/>
            <color indexed="81"/>
            <rFont val="Tahoma"/>
            <family val="2"/>
          </rPr>
          <t>Lucy McGlynn:</t>
        </r>
        <r>
          <rPr>
            <sz val="9"/>
            <color indexed="81"/>
            <rFont val="Tahoma"/>
            <family val="2"/>
          </rPr>
          <t xml:space="preserve">
1ug/kg/d based on BW 60kg</t>
        </r>
      </text>
    </comment>
    <comment ref="B19" authorId="0" shapeId="0" xr:uid="{DE7A4506-C8B5-4581-9DDA-5ED5A479254E}">
      <text>
        <r>
          <rPr>
            <b/>
            <sz val="9"/>
            <color indexed="81"/>
            <rFont val="Tahoma"/>
            <family val="2"/>
          </rPr>
          <t>Lucy McGlynn:</t>
        </r>
        <r>
          <rPr>
            <sz val="9"/>
            <color indexed="81"/>
            <rFont val="Tahoma"/>
            <family val="2"/>
          </rPr>
          <t xml:space="preserve">
COMA (1991)</t>
        </r>
      </text>
    </comment>
    <comment ref="B20" authorId="0" shapeId="0" xr:uid="{813920A2-6C10-4846-BF8C-92493E1DA3D7}">
      <text>
        <r>
          <rPr>
            <b/>
            <sz val="9"/>
            <color indexed="81"/>
            <rFont val="Tahoma"/>
            <family val="2"/>
          </rPr>
          <t>Lucy McGlynn:</t>
        </r>
        <r>
          <rPr>
            <sz val="9"/>
            <color indexed="81"/>
            <rFont val="Tahoma"/>
            <family val="2"/>
          </rPr>
          <t xml:space="preserve">
Daily recommendation has been calculated using the SACN EAR for energy - GOSH (2022)
Children and adults based on 0.4mg/1000kcal</t>
        </r>
      </text>
    </comment>
    <comment ref="AI20" authorId="0" shapeId="0" xr:uid="{1A037878-07E1-47D5-8E81-F35C4237E8E7}">
      <text>
        <r>
          <rPr>
            <b/>
            <sz val="9"/>
            <color indexed="81"/>
            <rFont val="Tahoma"/>
            <family val="2"/>
          </rPr>
          <t>Lucy McGlynn:</t>
        </r>
        <r>
          <rPr>
            <sz val="9"/>
            <color indexed="81"/>
            <rFont val="Tahoma"/>
            <family val="2"/>
          </rPr>
          <t xml:space="preserve">
0.4mg/1000kcal 
0.4 x 2.605</t>
        </r>
      </text>
    </comment>
    <comment ref="AJ20" authorId="0" shapeId="0" xr:uid="{85B55522-FC24-4FB3-86DB-A7908BCD42C6}">
      <text>
        <r>
          <rPr>
            <b/>
            <sz val="9"/>
            <color indexed="81"/>
            <rFont val="Tahoma"/>
            <family val="2"/>
          </rPr>
          <t>Lucy McGlynn:</t>
        </r>
        <r>
          <rPr>
            <sz val="9"/>
            <color indexed="81"/>
            <rFont val="Tahoma"/>
            <family val="2"/>
          </rPr>
          <t xml:space="preserve">
0.4mg/1000kcal 
0.4 x 2.079</t>
        </r>
      </text>
    </comment>
    <comment ref="B21" authorId="0" shapeId="0" xr:uid="{8158B780-6C38-4BEC-B7E2-9432EFA0C0F5}">
      <text>
        <r>
          <rPr>
            <b/>
            <sz val="9"/>
            <color indexed="81"/>
            <rFont val="Tahoma"/>
            <family val="2"/>
          </rPr>
          <t>Lucy McGlynn:</t>
        </r>
        <r>
          <rPr>
            <sz val="9"/>
            <color indexed="81"/>
            <rFont val="Tahoma"/>
            <family val="2"/>
          </rPr>
          <t xml:space="preserve">
COMA (1991)</t>
        </r>
      </text>
    </comment>
    <comment ref="B22" authorId="0" shapeId="0" xr:uid="{53049FAC-F4F6-415F-80A8-C3C5DC7C4E9E}">
      <text>
        <r>
          <rPr>
            <b/>
            <sz val="9"/>
            <color indexed="81"/>
            <rFont val="Tahoma"/>
            <family val="2"/>
          </rPr>
          <t>Lucy McGlynn:</t>
        </r>
        <r>
          <rPr>
            <sz val="9"/>
            <color indexed="81"/>
            <rFont val="Tahoma"/>
            <family val="2"/>
          </rPr>
          <t xml:space="preserve">
COMA (1991) 
6.6mg per 1000kcal all ages calculated using SACN (2011) EAR for energy</t>
        </r>
      </text>
    </comment>
    <comment ref="B23" authorId="0" shapeId="0" xr:uid="{9457EFFE-32C1-4014-8584-03D3C0F2EA03}">
      <text>
        <r>
          <rPr>
            <b/>
            <sz val="9"/>
            <color indexed="81"/>
            <rFont val="Tahoma"/>
            <family val="2"/>
          </rPr>
          <t>Lucy McGlynn:</t>
        </r>
        <r>
          <rPr>
            <sz val="9"/>
            <color indexed="81"/>
            <rFont val="Tahoma"/>
            <family val="2"/>
          </rPr>
          <t xml:space="preserve">
COMA (1991)</t>
        </r>
      </text>
    </comment>
    <comment ref="B24" authorId="0" shapeId="0" xr:uid="{9C1A81F6-CD06-4BD7-8D91-183A64D887E7}">
      <text>
        <r>
          <rPr>
            <b/>
            <sz val="9"/>
            <color indexed="81"/>
            <rFont val="Tahoma"/>
            <family val="2"/>
          </rPr>
          <t>Lucy McGlynn:</t>
        </r>
        <r>
          <rPr>
            <sz val="9"/>
            <color indexed="81"/>
            <rFont val="Tahoma"/>
            <family val="2"/>
          </rPr>
          <t xml:space="preserve">
COMA (1991)</t>
        </r>
      </text>
    </comment>
    <comment ref="B25" authorId="0" shapeId="0" xr:uid="{39FB6987-E100-4FD7-AEF2-94AE28E3F6A3}">
      <text>
        <r>
          <rPr>
            <b/>
            <sz val="9"/>
            <color indexed="81"/>
            <rFont val="Tahoma"/>
            <family val="2"/>
          </rPr>
          <t>Lucy McGlynn:</t>
        </r>
        <r>
          <rPr>
            <sz val="9"/>
            <color indexed="81"/>
            <rFont val="Tahoma"/>
            <family val="2"/>
          </rPr>
          <t xml:space="preserve">
COMA (1991)</t>
        </r>
      </text>
    </comment>
    <comment ref="B26" authorId="0" shapeId="0" xr:uid="{EDE3419D-5DBD-4239-A5E0-0F9164ED12A4}">
      <text>
        <r>
          <rPr>
            <b/>
            <sz val="9"/>
            <color indexed="81"/>
            <rFont val="Tahoma"/>
            <family val="2"/>
          </rPr>
          <t>Lucy McGlynn:</t>
        </r>
        <r>
          <rPr>
            <sz val="9"/>
            <color indexed="81"/>
            <rFont val="Tahoma"/>
            <family val="2"/>
          </rPr>
          <t xml:space="preserve">
COMA (1991) Safe intake range 10-200ug/d 
</t>
        </r>
      </text>
    </comment>
    <comment ref="B27" authorId="0" shapeId="0" xr:uid="{9EB74559-C9C7-48D7-B2A0-C246766FD627}">
      <text>
        <r>
          <rPr>
            <b/>
            <sz val="9"/>
            <color indexed="81"/>
            <rFont val="Tahoma"/>
            <family val="2"/>
          </rPr>
          <t>Lucy McGlynn:</t>
        </r>
        <r>
          <rPr>
            <sz val="9"/>
            <color indexed="81"/>
            <rFont val="Tahoma"/>
            <family val="2"/>
          </rPr>
          <t xml:space="preserve">
COMA (1991) range 3-7mg/d </t>
        </r>
      </text>
    </comment>
    <comment ref="B28" authorId="0" shapeId="0" xr:uid="{5159E6CB-EEC4-4CEB-BB2A-1168714FC041}">
      <text>
        <r>
          <rPr>
            <b/>
            <sz val="9"/>
            <color indexed="81"/>
            <rFont val="Tahoma"/>
            <family val="2"/>
          </rPr>
          <t>Lucy McGlynn:</t>
        </r>
        <r>
          <rPr>
            <sz val="9"/>
            <color indexed="81"/>
            <rFont val="Tahoma"/>
            <family val="2"/>
          </rPr>
          <t xml:space="preserve">
Children and adolescents as per GOSH (2022) based on weights given in SACN (2011)
Adults as per COMA (1991) as no body weight</t>
        </r>
      </text>
    </comment>
    <comment ref="B29" authorId="0" shapeId="0" xr:uid="{FC431B20-520A-4365-B12A-D01B4E1AB51E}">
      <text>
        <r>
          <rPr>
            <b/>
            <sz val="9"/>
            <color indexed="81"/>
            <rFont val="Tahoma"/>
            <family val="2"/>
          </rPr>
          <t>Lucy McGlynn:</t>
        </r>
        <r>
          <rPr>
            <sz val="9"/>
            <color indexed="81"/>
            <rFont val="Tahoma"/>
            <family val="2"/>
          </rPr>
          <t xml:space="preserve">
Children and adolescents as per GOSH (2022) based on weights given in SACN (2011)
Adults as per COMA (1991) as no body weight</t>
        </r>
      </text>
    </comment>
    <comment ref="B30" authorId="0" shapeId="0" xr:uid="{C115456C-172A-4AFD-9A53-613EC71CA79F}">
      <text>
        <r>
          <rPr>
            <b/>
            <sz val="9"/>
            <color indexed="81"/>
            <rFont val="Tahoma"/>
            <family val="2"/>
          </rPr>
          <t>Lucy McGlynn:</t>
        </r>
        <r>
          <rPr>
            <sz val="9"/>
            <color indexed="81"/>
            <rFont val="Tahoma"/>
            <family val="2"/>
          </rPr>
          <t xml:space="preserve">
Children and adolescents as per GOSH (2022) based on weights given in SACN (2011)
Adults as per COMA (1991) as no body weight</t>
        </r>
      </text>
    </comment>
    <comment ref="B31" authorId="0" shapeId="0" xr:uid="{B1F1FA76-3C22-4892-BEF2-57A8F904A5EB}">
      <text>
        <r>
          <rPr>
            <b/>
            <sz val="9"/>
            <color indexed="81"/>
            <rFont val="Tahoma"/>
            <family val="2"/>
          </rPr>
          <t>Lucy McGlynn:</t>
        </r>
        <r>
          <rPr>
            <sz val="9"/>
            <color indexed="81"/>
            <rFont val="Tahoma"/>
            <family val="2"/>
          </rPr>
          <t xml:space="preserve">
Children and adolescents as per GOSH (2022) based on COMA (1991)
Adults as per COMA (1991) </t>
        </r>
      </text>
    </comment>
    <comment ref="B32" authorId="0" shapeId="0" xr:uid="{DE316B5E-EA84-421A-AD9C-238E121FF12E}">
      <text>
        <r>
          <rPr>
            <b/>
            <sz val="9"/>
            <color indexed="81"/>
            <rFont val="Tahoma"/>
            <family val="2"/>
          </rPr>
          <t>Lucy McGlynn:</t>
        </r>
        <r>
          <rPr>
            <sz val="9"/>
            <color indexed="81"/>
            <rFont val="Tahoma"/>
            <family val="2"/>
          </rPr>
          <t xml:space="preserve">
Children and adolescents as per GOSH (2022) based on COMA (1991)
Adults as per COMA (1991) </t>
        </r>
      </text>
    </comment>
    <comment ref="B33" authorId="0" shapeId="0" xr:uid="{AC4F0422-CA33-44CF-B008-A675722BD3DF}">
      <text>
        <r>
          <rPr>
            <b/>
            <sz val="9"/>
            <color indexed="81"/>
            <rFont val="Tahoma"/>
            <family val="2"/>
          </rPr>
          <t>Lucy McGlynn:</t>
        </r>
        <r>
          <rPr>
            <sz val="9"/>
            <color indexed="81"/>
            <rFont val="Tahoma"/>
            <family val="2"/>
          </rPr>
          <t xml:space="preserve">
Children and adolescents as per GOSH (2022) based on COMA (1991)
Adults as per COMA (1991) </t>
        </r>
      </text>
    </comment>
    <comment ref="B34" authorId="0" shapeId="0" xr:uid="{22B9F5AB-E3EB-435E-BD5B-62BDD9A36EFE}">
      <text>
        <r>
          <rPr>
            <b/>
            <sz val="9"/>
            <color indexed="81"/>
            <rFont val="Tahoma"/>
            <family val="2"/>
          </rPr>
          <t>Lucy McGlynn:</t>
        </r>
        <r>
          <rPr>
            <sz val="9"/>
            <color indexed="81"/>
            <rFont val="Tahoma"/>
            <family val="2"/>
          </rPr>
          <t xml:space="preserve">
Children and adolescents as per GOSH (2022) based on COMA (1991)
Adults as per COMA (1991) </t>
        </r>
      </text>
    </comment>
    <comment ref="B35" authorId="0" shapeId="0" xr:uid="{6BF0F1CD-121F-4BB0-81CA-B65127DEAC36}">
      <text>
        <r>
          <rPr>
            <b/>
            <sz val="9"/>
            <color indexed="81"/>
            <rFont val="Tahoma"/>
            <family val="2"/>
          </rPr>
          <t>Lucy McGlynn:</t>
        </r>
        <r>
          <rPr>
            <sz val="9"/>
            <color indexed="81"/>
            <rFont val="Tahoma"/>
            <family val="2"/>
          </rPr>
          <t xml:space="preserve">
COMA (1991)</t>
        </r>
      </text>
    </comment>
    <comment ref="B36" authorId="0" shapeId="0" xr:uid="{59098B23-ACD9-4F8B-8F76-C5CE315E9479}">
      <text>
        <r>
          <rPr>
            <b/>
            <sz val="9"/>
            <color indexed="81"/>
            <rFont val="Tahoma"/>
            <family val="2"/>
          </rPr>
          <t>Lucy McGlynn:</t>
        </r>
        <r>
          <rPr>
            <sz val="9"/>
            <color indexed="81"/>
            <rFont val="Tahoma"/>
            <family val="2"/>
          </rPr>
          <t xml:space="preserve">
Children and adolescents as per GOSH (2022) based on COMA (1991)
Adults as per COMA (1991) </t>
        </r>
      </text>
    </comment>
    <comment ref="B38" authorId="0" shapeId="0" xr:uid="{5D5AE9DF-24C9-43AA-806E-C83128967BDB}">
      <text>
        <r>
          <rPr>
            <b/>
            <sz val="9"/>
            <color indexed="81"/>
            <rFont val="Tahoma"/>
            <family val="2"/>
          </rPr>
          <t>Lucy McGlynn:</t>
        </r>
        <r>
          <rPr>
            <sz val="9"/>
            <color indexed="81"/>
            <rFont val="Tahoma"/>
            <family val="2"/>
          </rPr>
          <t xml:space="preserve">
Children and adolescents as per GOSH (2022) based on COMA (1991)
Adults as per COMA (1991) </t>
        </r>
      </text>
    </comment>
    <comment ref="B39" authorId="0" shapeId="0" xr:uid="{4AC06251-9F37-4AC9-BF87-690FCD81EAB1}">
      <text>
        <r>
          <rPr>
            <b/>
            <sz val="9"/>
            <color indexed="81"/>
            <rFont val="Tahoma"/>
            <family val="2"/>
          </rPr>
          <t>Lucy McGlynn:</t>
        </r>
        <r>
          <rPr>
            <sz val="9"/>
            <color indexed="81"/>
            <rFont val="Tahoma"/>
            <family val="2"/>
          </rPr>
          <t xml:space="preserve">
COMA (1991)</t>
        </r>
      </text>
    </comment>
    <comment ref="B40" authorId="0" shapeId="0" xr:uid="{ADF8CDDE-B391-4363-8B22-A7836329769E}">
      <text>
        <r>
          <rPr>
            <b/>
            <sz val="9"/>
            <color indexed="81"/>
            <rFont val="Tahoma"/>
            <family val="2"/>
          </rPr>
          <t>Lucy McGlynn:</t>
        </r>
        <r>
          <rPr>
            <sz val="9"/>
            <color indexed="81"/>
            <rFont val="Tahoma"/>
            <family val="2"/>
          </rPr>
          <t xml:space="preserve">
COMA (1991)</t>
        </r>
      </text>
    </comment>
    <comment ref="B41" authorId="0" shapeId="0" xr:uid="{16083C9A-CCC6-43C2-9AF8-CA6FDDD0AA1D}">
      <text>
        <r>
          <rPr>
            <b/>
            <sz val="9"/>
            <color indexed="81"/>
            <rFont val="Tahoma"/>
            <family val="2"/>
          </rPr>
          <t>Lucy McGlynn:</t>
        </r>
        <r>
          <rPr>
            <sz val="9"/>
            <color indexed="81"/>
            <rFont val="Tahoma"/>
            <family val="2"/>
          </rPr>
          <t xml:space="preserve">
Children and adolescents as per GOSH (2022) based on COMA (1991)
Adults as per COMA (1991)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Lucy McGlynn</author>
  </authors>
  <commentList>
    <comment ref="B6" authorId="0" shapeId="0" xr:uid="{0C9F88FD-5603-4164-84B0-5BDF446FA410}">
      <text>
        <r>
          <rPr>
            <b/>
            <sz val="9"/>
            <color indexed="81"/>
            <rFont val="Tahoma"/>
            <family val="2"/>
          </rPr>
          <t>Lucy McGlynn:</t>
        </r>
        <r>
          <rPr>
            <sz val="9"/>
            <color indexed="81"/>
            <rFont val="Tahoma"/>
            <family val="2"/>
          </rPr>
          <t xml:space="preserve">
SACN (2011)</t>
        </r>
      </text>
    </comment>
    <comment ref="B7" authorId="0" shapeId="0" xr:uid="{6489D91E-AD8F-4C51-9E98-7956983ABB55}">
      <text>
        <r>
          <rPr>
            <b/>
            <sz val="9"/>
            <color indexed="81"/>
            <rFont val="Tahoma"/>
            <family val="2"/>
          </rPr>
          <t>Lucy McGlynn:</t>
        </r>
        <r>
          <rPr>
            <sz val="9"/>
            <color indexed="81"/>
            <rFont val="Tahoma"/>
            <family val="2"/>
          </rPr>
          <t xml:space="preserve">
3-18years -WHO/FAO/UNU 1985
19+ COMA (1991)</t>
        </r>
      </text>
    </comment>
    <comment ref="B8" authorId="0" shapeId="0" xr:uid="{37E5AC56-BDBA-417B-9E13-8172F4A31985}">
      <text>
        <r>
          <rPr>
            <b/>
            <sz val="9"/>
            <color indexed="81"/>
            <rFont val="Tahoma"/>
            <family val="2"/>
          </rPr>
          <t>Lucy McGlynn:</t>
        </r>
        <r>
          <rPr>
            <sz val="9"/>
            <color indexed="81"/>
            <rFont val="Tahoma"/>
            <family val="2"/>
          </rPr>
          <t xml:space="preserve">
WHO/FAO/UNU (2007) </t>
        </r>
      </text>
    </comment>
    <comment ref="B10" authorId="0" shapeId="0" xr:uid="{5938942A-47BF-472D-A277-8192B9DAC1B6}">
      <text>
        <r>
          <rPr>
            <b/>
            <sz val="9"/>
            <color indexed="81"/>
            <rFont val="Tahoma"/>
            <family val="2"/>
          </rPr>
          <t>Lucy McGlynn:</t>
        </r>
        <r>
          <rPr>
            <sz val="9"/>
            <color indexed="81"/>
            <rFont val="Tahoma"/>
            <family val="2"/>
          </rPr>
          <t xml:space="preserve">
COMA (1991)</t>
        </r>
      </text>
    </comment>
    <comment ref="B14" authorId="0" shapeId="0" xr:uid="{9CA6A92D-2FA8-47C8-A3E5-B85B0C11DA47}">
      <text>
        <r>
          <rPr>
            <b/>
            <sz val="9"/>
            <color indexed="81"/>
            <rFont val="Tahoma"/>
            <family val="2"/>
          </rPr>
          <t>Lucy McGlynn:</t>
        </r>
        <r>
          <rPr>
            <sz val="9"/>
            <color indexed="81"/>
            <rFont val="Tahoma"/>
            <family val="2"/>
          </rPr>
          <t xml:space="preserve">
COMA (1991)
SACN (2015)</t>
        </r>
      </text>
    </comment>
    <comment ref="B15" authorId="0" shapeId="0" xr:uid="{CD14DB13-84F2-4F0C-AE4E-1A1E756C805E}">
      <text>
        <r>
          <rPr>
            <b/>
            <sz val="9"/>
            <color indexed="81"/>
            <rFont val="Tahoma"/>
            <family val="2"/>
          </rPr>
          <t>Lucy McGlynn:</t>
        </r>
        <r>
          <rPr>
            <sz val="9"/>
            <color indexed="81"/>
            <rFont val="Tahoma"/>
            <family val="2"/>
          </rPr>
          <t xml:space="preserve">
SACN (2015)</t>
        </r>
      </text>
    </comment>
    <comment ref="B16" authorId="0" shapeId="0" xr:uid="{90504AE1-F84F-4953-AD4B-B18E686CAA70}">
      <text>
        <r>
          <rPr>
            <b/>
            <sz val="9"/>
            <color indexed="81"/>
            <rFont val="Tahoma"/>
            <family val="2"/>
          </rPr>
          <t>Lucy McGlynn:</t>
        </r>
        <r>
          <rPr>
            <sz val="9"/>
            <color indexed="81"/>
            <rFont val="Tahoma"/>
            <family val="2"/>
          </rPr>
          <t xml:space="preserve">
COMA (1991)</t>
        </r>
      </text>
    </comment>
    <comment ref="B17" authorId="0" shapeId="0" xr:uid="{00202400-9CC6-4951-AB0A-44A6199F33D2}">
      <text>
        <r>
          <rPr>
            <b/>
            <sz val="9"/>
            <color indexed="81"/>
            <rFont val="Tahoma"/>
            <family val="2"/>
          </rPr>
          <t>Lucy McGlynn:</t>
        </r>
        <r>
          <rPr>
            <sz val="9"/>
            <color indexed="81"/>
            <rFont val="Tahoma"/>
            <family val="2"/>
          </rPr>
          <t xml:space="preserve">
SACN (2016)</t>
        </r>
      </text>
    </comment>
    <comment ref="B18" authorId="0" shapeId="0" xr:uid="{306678AC-C286-4696-A065-FD8E95421CDA}">
      <text>
        <r>
          <rPr>
            <b/>
            <sz val="9"/>
            <color indexed="81"/>
            <rFont val="Tahoma"/>
            <family val="2"/>
          </rPr>
          <t>Lucy McGlynn:</t>
        </r>
        <r>
          <rPr>
            <sz val="9"/>
            <color indexed="81"/>
            <rFont val="Tahoma"/>
            <family val="2"/>
          </rPr>
          <t xml:space="preserve">
Children: No safe intake indicated by COMA (1991) panel. Based on 0.4mg of α-TE per gram of PUFA and PUFA should contribute 6.5% dietary energy per day.
Adults: above 4mg/d Men and 3mg/d women</t>
        </r>
      </text>
    </comment>
    <comment ref="B19" authorId="0" shapeId="0" xr:uid="{DCFF745D-F26B-449B-AB49-6F627F77A7F3}">
      <text>
        <r>
          <rPr>
            <b/>
            <sz val="9"/>
            <color indexed="81"/>
            <rFont val="Tahoma"/>
            <family val="2"/>
          </rPr>
          <t>Lucy McGlynn:</t>
        </r>
        <r>
          <rPr>
            <sz val="9"/>
            <color indexed="81"/>
            <rFont val="Tahoma"/>
            <family val="2"/>
          </rPr>
          <t xml:space="preserve">
COMA (1991)
adults 1ug/kg/d calculated  
Children calculated from adults safe intake 1ug/kg/day
</t>
        </r>
      </text>
    </comment>
    <comment ref="B20" authorId="0" shapeId="0" xr:uid="{333CF88A-485A-4830-8038-F55626292FE7}">
      <text>
        <r>
          <rPr>
            <b/>
            <sz val="9"/>
            <color indexed="81"/>
            <rFont val="Tahoma"/>
            <family val="2"/>
          </rPr>
          <t>Lucy McGlynn:</t>
        </r>
        <r>
          <rPr>
            <sz val="9"/>
            <color indexed="81"/>
            <rFont val="Tahoma"/>
            <family val="2"/>
          </rPr>
          <t xml:space="preserve">
COMA (1991)</t>
        </r>
      </text>
    </comment>
    <comment ref="B21" authorId="0" shapeId="0" xr:uid="{3FA7B7A7-5A60-47DF-B39A-9A2AA65A7CE9}">
      <text>
        <r>
          <rPr>
            <b/>
            <sz val="9"/>
            <color indexed="81"/>
            <rFont val="Tahoma"/>
            <family val="2"/>
          </rPr>
          <t>Lucy McGlynn:</t>
        </r>
        <r>
          <rPr>
            <sz val="9"/>
            <color indexed="81"/>
            <rFont val="Tahoma"/>
            <family val="2"/>
          </rPr>
          <t xml:space="preserve">
Daily recommendation has been calculated using the SACN EAR for energy - GOSH (2022)
Children and adults based on 0.4mg/1000kcal</t>
        </r>
      </text>
    </comment>
    <comment ref="B22" authorId="0" shapeId="0" xr:uid="{30DBD3F4-8892-4206-987B-4408DAB0C323}">
      <text>
        <r>
          <rPr>
            <b/>
            <sz val="9"/>
            <color indexed="81"/>
            <rFont val="Tahoma"/>
            <family val="2"/>
          </rPr>
          <t>Lucy McGlynn:</t>
        </r>
        <r>
          <rPr>
            <sz val="9"/>
            <color indexed="81"/>
            <rFont val="Tahoma"/>
            <family val="2"/>
          </rPr>
          <t xml:space="preserve">
COMA (1991)</t>
        </r>
      </text>
    </comment>
    <comment ref="B23" authorId="0" shapeId="0" xr:uid="{10D35C61-93EE-4D0D-9291-82467EFF9DF6}">
      <text>
        <r>
          <rPr>
            <b/>
            <sz val="9"/>
            <color indexed="81"/>
            <rFont val="Tahoma"/>
            <family val="2"/>
          </rPr>
          <t>Lucy McGlynn:</t>
        </r>
        <r>
          <rPr>
            <sz val="9"/>
            <color indexed="81"/>
            <rFont val="Tahoma"/>
            <family val="2"/>
          </rPr>
          <t xml:space="preserve">
COMA (1991) 
6.6mg per 1000kcal all ages calculated using SACN (2011) EAR for energy</t>
        </r>
      </text>
    </comment>
    <comment ref="B24" authorId="0" shapeId="0" xr:uid="{988D2D37-774E-410F-924C-31877A6B1EDA}">
      <text>
        <r>
          <rPr>
            <b/>
            <sz val="9"/>
            <color indexed="81"/>
            <rFont val="Tahoma"/>
            <family val="2"/>
          </rPr>
          <t>Lucy McGlynn:</t>
        </r>
        <r>
          <rPr>
            <sz val="9"/>
            <color indexed="81"/>
            <rFont val="Tahoma"/>
            <family val="2"/>
          </rPr>
          <t xml:space="preserve">
COMA (1991)</t>
        </r>
      </text>
    </comment>
    <comment ref="B25" authorId="0" shapeId="0" xr:uid="{71F39B2D-AEDA-4574-A40C-49557CBE12B3}">
      <text>
        <r>
          <rPr>
            <b/>
            <sz val="9"/>
            <color indexed="81"/>
            <rFont val="Tahoma"/>
            <family val="2"/>
          </rPr>
          <t>Lucy McGlynn:</t>
        </r>
        <r>
          <rPr>
            <sz val="9"/>
            <color indexed="81"/>
            <rFont val="Tahoma"/>
            <family val="2"/>
          </rPr>
          <t xml:space="preserve">
COMA (1991)</t>
        </r>
      </text>
    </comment>
    <comment ref="B26" authorId="0" shapeId="0" xr:uid="{CBC94AA0-D408-4BC5-9A40-0B86B60702A4}">
      <text>
        <r>
          <rPr>
            <b/>
            <sz val="9"/>
            <color indexed="81"/>
            <rFont val="Tahoma"/>
            <family val="2"/>
          </rPr>
          <t>Lucy McGlynn:</t>
        </r>
        <r>
          <rPr>
            <sz val="9"/>
            <color indexed="81"/>
            <rFont val="Tahoma"/>
            <family val="2"/>
          </rPr>
          <t xml:space="preserve">
COMA (1991)</t>
        </r>
      </text>
    </comment>
    <comment ref="B27" authorId="0" shapeId="0" xr:uid="{E94E2939-1252-4157-9E93-392875A50B9B}">
      <text>
        <r>
          <rPr>
            <b/>
            <sz val="9"/>
            <color indexed="81"/>
            <rFont val="Tahoma"/>
            <family val="2"/>
          </rPr>
          <t>Lucy McGlynn:</t>
        </r>
        <r>
          <rPr>
            <sz val="9"/>
            <color indexed="81"/>
            <rFont val="Tahoma"/>
            <family val="2"/>
          </rPr>
          <t xml:space="preserve">
COMA (1991) Safe intake range 10-200ug/d 
</t>
        </r>
      </text>
    </comment>
    <comment ref="B28" authorId="0" shapeId="0" xr:uid="{0E7F0DDC-88F5-4686-B276-A89F62E95939}">
      <text>
        <r>
          <rPr>
            <b/>
            <sz val="9"/>
            <color indexed="81"/>
            <rFont val="Tahoma"/>
            <family val="2"/>
          </rPr>
          <t>Lucy McGlynn:</t>
        </r>
        <r>
          <rPr>
            <sz val="9"/>
            <color indexed="81"/>
            <rFont val="Tahoma"/>
            <family val="2"/>
          </rPr>
          <t xml:space="preserve">
COMA (1991) range 3-7mg/d </t>
        </r>
      </text>
    </comment>
    <comment ref="B29" authorId="0" shapeId="0" xr:uid="{2EB2EAE9-296E-4689-A0CE-DDB40DEB35F9}">
      <text>
        <r>
          <rPr>
            <b/>
            <sz val="9"/>
            <color indexed="81"/>
            <rFont val="Tahoma"/>
            <family val="2"/>
          </rPr>
          <t>Lucy McGlynn:</t>
        </r>
        <r>
          <rPr>
            <sz val="9"/>
            <color indexed="81"/>
            <rFont val="Tahoma"/>
            <family val="2"/>
          </rPr>
          <t xml:space="preserve">
Children and adolescents as per GOSH (2022) based on weights given in SACN (2011)
Adults as per COMA (1991) as no body weight</t>
        </r>
      </text>
    </comment>
    <comment ref="B30" authorId="0" shapeId="0" xr:uid="{617A0A38-3703-438B-9E58-110E956F373B}">
      <text>
        <r>
          <rPr>
            <b/>
            <sz val="9"/>
            <color indexed="81"/>
            <rFont val="Tahoma"/>
            <family val="2"/>
          </rPr>
          <t>Lucy McGlynn:</t>
        </r>
        <r>
          <rPr>
            <sz val="9"/>
            <color indexed="81"/>
            <rFont val="Tahoma"/>
            <family val="2"/>
          </rPr>
          <t xml:space="preserve">
Children and adolescents as per GOSH (2022) based on weights given in SACN (2011)
Adults as per COMA (1991) as no body weight</t>
        </r>
      </text>
    </comment>
    <comment ref="B31" authorId="0" shapeId="0" xr:uid="{31A2B511-F2B5-47EA-8601-5527585DAA66}">
      <text>
        <r>
          <rPr>
            <b/>
            <sz val="9"/>
            <color indexed="81"/>
            <rFont val="Tahoma"/>
            <family val="2"/>
          </rPr>
          <t>Lucy McGlynn:</t>
        </r>
        <r>
          <rPr>
            <sz val="9"/>
            <color indexed="81"/>
            <rFont val="Tahoma"/>
            <family val="2"/>
          </rPr>
          <t xml:space="preserve">
Children and adolescents as per GOSH (2022) based on weights given in SACN (2011)
Adults as per COMA (1991) as no body weight</t>
        </r>
      </text>
    </comment>
    <comment ref="B32" authorId="0" shapeId="0" xr:uid="{D4813258-CD44-48E9-95B2-A51DC759A400}">
      <text>
        <r>
          <rPr>
            <b/>
            <sz val="9"/>
            <color indexed="81"/>
            <rFont val="Tahoma"/>
            <family val="2"/>
          </rPr>
          <t>Lucy McGlynn:</t>
        </r>
        <r>
          <rPr>
            <sz val="9"/>
            <color indexed="81"/>
            <rFont val="Tahoma"/>
            <family val="2"/>
          </rPr>
          <t xml:space="preserve">
Children and adolescents as per GOSH (2022) based on COMA (1991)
Adults as per COMA (1991) </t>
        </r>
      </text>
    </comment>
    <comment ref="B33" authorId="0" shapeId="0" xr:uid="{5CB78F40-CEE5-43FF-BC20-FAC05FF7AAF2}">
      <text>
        <r>
          <rPr>
            <b/>
            <sz val="9"/>
            <color indexed="81"/>
            <rFont val="Tahoma"/>
            <family val="2"/>
          </rPr>
          <t>Lucy McGlynn:</t>
        </r>
        <r>
          <rPr>
            <sz val="9"/>
            <color indexed="81"/>
            <rFont val="Tahoma"/>
            <family val="2"/>
          </rPr>
          <t xml:space="preserve">
Children and adolescents as per GOSH (2022) based on COMA (1991)
Adults as per COMA (1991) </t>
        </r>
      </text>
    </comment>
    <comment ref="B34" authorId="0" shapeId="0" xr:uid="{120A1FCD-46C6-4CE8-8E6C-F804DA361BDB}">
      <text>
        <r>
          <rPr>
            <b/>
            <sz val="9"/>
            <color indexed="81"/>
            <rFont val="Tahoma"/>
            <family val="2"/>
          </rPr>
          <t>Lucy McGlynn:</t>
        </r>
        <r>
          <rPr>
            <sz val="9"/>
            <color indexed="81"/>
            <rFont val="Tahoma"/>
            <family val="2"/>
          </rPr>
          <t xml:space="preserve">
Children and adolescents as per GOSH (2022) based on COMA (1991)
Adults as per COMA (1991) </t>
        </r>
      </text>
    </comment>
    <comment ref="B35" authorId="0" shapeId="0" xr:uid="{480A0D96-70AF-4E5F-A5E1-EBBC4215DFC0}">
      <text>
        <r>
          <rPr>
            <b/>
            <sz val="9"/>
            <color indexed="81"/>
            <rFont val="Tahoma"/>
            <family val="2"/>
          </rPr>
          <t>Lucy McGlynn:</t>
        </r>
        <r>
          <rPr>
            <sz val="9"/>
            <color indexed="81"/>
            <rFont val="Tahoma"/>
            <family val="2"/>
          </rPr>
          <t xml:space="preserve">
Children and adolescents as per GOSH (2022) based on COMA (1991)
Adults as per COMA (1991) </t>
        </r>
      </text>
    </comment>
    <comment ref="B36" authorId="0" shapeId="0" xr:uid="{AADB995F-AEDD-4C3D-BD69-6DD43C30B36B}">
      <text>
        <r>
          <rPr>
            <b/>
            <sz val="9"/>
            <color indexed="81"/>
            <rFont val="Tahoma"/>
            <family val="2"/>
          </rPr>
          <t>Lucy McGlynn:</t>
        </r>
        <r>
          <rPr>
            <sz val="9"/>
            <color indexed="81"/>
            <rFont val="Tahoma"/>
            <family val="2"/>
          </rPr>
          <t xml:space="preserve">
COMA (1991)</t>
        </r>
      </text>
    </comment>
    <comment ref="B37" authorId="0" shapeId="0" xr:uid="{C5C447A8-D5F0-4994-8D10-FE68DA64859D}">
      <text>
        <r>
          <rPr>
            <b/>
            <sz val="9"/>
            <color indexed="81"/>
            <rFont val="Tahoma"/>
            <family val="2"/>
          </rPr>
          <t>Lucy McGlynn:</t>
        </r>
        <r>
          <rPr>
            <sz val="9"/>
            <color indexed="81"/>
            <rFont val="Tahoma"/>
            <family val="2"/>
          </rPr>
          <t xml:space="preserve">
Children and adolescents as per GOSH (2022) based on COMA (1991)
Adults as per COMA (1991) </t>
        </r>
      </text>
    </comment>
    <comment ref="B39" authorId="0" shapeId="0" xr:uid="{BBE3731A-9140-4FB5-9146-69D6F31A245A}">
      <text>
        <r>
          <rPr>
            <b/>
            <sz val="9"/>
            <color indexed="81"/>
            <rFont val="Tahoma"/>
            <family val="2"/>
          </rPr>
          <t>Lucy McGlynn:</t>
        </r>
        <r>
          <rPr>
            <sz val="9"/>
            <color indexed="81"/>
            <rFont val="Tahoma"/>
            <family val="2"/>
          </rPr>
          <t xml:space="preserve">
Children and adolescents as per GOSH (2022) based on COMA (1991)
Adults as per COMA (1991) </t>
        </r>
      </text>
    </comment>
    <comment ref="B40" authorId="0" shapeId="0" xr:uid="{11A2A90E-03E3-44A4-BDEF-B86171FEB766}">
      <text>
        <r>
          <rPr>
            <b/>
            <sz val="9"/>
            <color indexed="81"/>
            <rFont val="Tahoma"/>
            <family val="2"/>
          </rPr>
          <t>Lucy McGlynn:</t>
        </r>
        <r>
          <rPr>
            <sz val="9"/>
            <color indexed="81"/>
            <rFont val="Tahoma"/>
            <family val="2"/>
          </rPr>
          <t xml:space="preserve">
COMA (1991)</t>
        </r>
      </text>
    </comment>
    <comment ref="B41" authorId="0" shapeId="0" xr:uid="{B9810C8A-EF37-4FE0-BC6A-F449B2EC2255}">
      <text>
        <r>
          <rPr>
            <b/>
            <sz val="9"/>
            <color indexed="81"/>
            <rFont val="Tahoma"/>
            <family val="2"/>
          </rPr>
          <t>Lucy McGlynn:</t>
        </r>
        <r>
          <rPr>
            <sz val="9"/>
            <color indexed="81"/>
            <rFont val="Tahoma"/>
            <family val="2"/>
          </rPr>
          <t xml:space="preserve">
COMA (1991)</t>
        </r>
      </text>
    </comment>
    <comment ref="B42" authorId="0" shapeId="0" xr:uid="{01882AFF-8000-43CB-9560-EBD34335D5F5}">
      <text>
        <r>
          <rPr>
            <b/>
            <sz val="9"/>
            <color indexed="81"/>
            <rFont val="Tahoma"/>
            <family val="2"/>
          </rPr>
          <t>Lucy McGlynn:</t>
        </r>
        <r>
          <rPr>
            <sz val="9"/>
            <color indexed="81"/>
            <rFont val="Tahoma"/>
            <family val="2"/>
          </rPr>
          <t xml:space="preserve">
Children and adolescents as per GOSH (2022) based on COMA (1991)
Adults as per COMA (1991) </t>
        </r>
      </text>
    </comment>
  </commentList>
</comments>
</file>

<file path=xl/sharedStrings.xml><?xml version="1.0" encoding="utf-8"?>
<sst xmlns="http://schemas.openxmlformats.org/spreadsheetml/2006/main" count="3391" uniqueCount="291">
  <si>
    <t xml:space="preserve"> Using the Nutritional Intake Assessment Tool: 
Products for the Ketogenic Diet</t>
  </si>
  <si>
    <r>
      <rPr>
        <sz val="14"/>
        <color rgb="FF000000"/>
        <rFont val="Calibri"/>
        <scheme val="minor"/>
      </rPr>
      <t>Welcome to the Nutritional Intake Assessment Tool: Products for the Ketogenic Diet. This tool will calculate the nutritional contribution of ketogenic diet products when used in the ketogenic diet for the dietary management of drug-resistant epilepsy and neurometabolic disorders, and compare them to the UK and EU dietary reference values</t>
    </r>
    <r>
      <rPr>
        <vertAlign val="superscript"/>
        <sz val="14"/>
        <color rgb="FF000000"/>
        <rFont val="Calibri"/>
        <scheme val="minor"/>
      </rPr>
      <t>1, 2</t>
    </r>
    <r>
      <rPr>
        <sz val="14"/>
        <color rgb="FF000000"/>
        <rFont val="Calibri"/>
        <scheme val="minor"/>
      </rPr>
      <t xml:space="preserve">. You can determine if and how much of a multivitamin and mineral supplement may be needed to support your patient's dietary intake.  
</t>
    </r>
    <r>
      <rPr>
        <sz val="14"/>
        <color rgb="FFFF0000"/>
        <rFont val="Calibri"/>
        <scheme val="minor"/>
      </rPr>
      <t>If using this tool for the first time, please read the information in the 'IMPORTANT NOTICE' before entering any data.</t>
    </r>
  </si>
  <si>
    <t>We have made the tool as intuitive as possible, and to further assist new users, we have included this user guide that will guide you through the required steps.</t>
  </si>
  <si>
    <t>Step 1</t>
  </si>
  <si>
    <r>
      <rPr>
        <b/>
        <sz val="14"/>
        <color rgb="FF000000"/>
        <rFont val="Calibri"/>
      </rPr>
      <t xml:space="preserve">Enter the patient's gender, age, weight and daily dietary requirements
</t>
    </r>
    <r>
      <rPr>
        <i/>
        <sz val="14"/>
        <color rgb="FF000000"/>
        <rFont val="Calibri"/>
      </rPr>
      <t>Note: Adding in macronutrients is optional as they are not compared to DRVs.</t>
    </r>
    <r>
      <rPr>
        <i/>
        <sz val="14"/>
        <color rgb="FFFF0000"/>
        <rFont val="Calibri"/>
      </rPr>
      <t xml:space="preserve"> </t>
    </r>
  </si>
  <si>
    <t xml:space="preserve">Step 2 </t>
  </si>
  <si>
    <r>
      <rPr>
        <b/>
        <sz val="14"/>
        <color rgb="FF000000"/>
        <rFont val="Calibri"/>
        <scheme val="minor"/>
      </rPr>
      <t xml:space="preserve">Select the dietary reference values against which you want to compare your patient's product intake. 
</t>
    </r>
    <r>
      <rPr>
        <i/>
        <sz val="12"/>
        <color rgb="FF000000"/>
        <rFont val="Calibri"/>
        <scheme val="minor"/>
      </rPr>
      <t>Note: The TUL dataset will automatically be compared to the selected dietary reference values.</t>
    </r>
  </si>
  <si>
    <t>Step 3</t>
  </si>
  <si>
    <t>Select the Vitaflo product(s) you want to prescribe for your patient.</t>
  </si>
  <si>
    <t xml:space="preserve">Note: if you select K.Yo you will need to select which flavour(s) of K.Yo. </t>
  </si>
  <si>
    <t>Please refer to the References section should additional product information be required.</t>
  </si>
  <si>
    <t>Step 4</t>
  </si>
  <si>
    <t>Enter the volume of K.Flo (ml) and/or the amount of K.Yo (g) required</t>
  </si>
  <si>
    <t>The calculator will determine the number of bottles/pots of a product(s) depending on the volume entered.</t>
  </si>
  <si>
    <t>Step 5</t>
  </si>
  <si>
    <r>
      <rPr>
        <b/>
        <sz val="14"/>
        <color rgb="FF000000"/>
        <rFont val="Calibri"/>
      </rPr>
      <t xml:space="preserve">To add FruitiVits, select how much is required (g).  
</t>
    </r>
    <r>
      <rPr>
        <i/>
        <sz val="12"/>
        <color rgb="FF000000"/>
        <rFont val="Calibri"/>
      </rPr>
      <t xml:space="preserve">Please refer to the References section should additional product information be required.	</t>
    </r>
    <r>
      <rPr>
        <b/>
        <sz val="14"/>
        <color rgb="FF000000"/>
        <rFont val="Calibri"/>
      </rPr>
      <t xml:space="preserve">							
Scroll down to the table to see your patient's 'Total nutrients from selected products' compared to the selected DRVs.								</t>
    </r>
  </si>
  <si>
    <t/>
  </si>
  <si>
    <t>Step 6</t>
  </si>
  <si>
    <r>
      <t xml:space="preserve">If you want to include the nutritional intake other products used in your patient's ketogenic diet, select 'Yes' from the drop down menu. 
Before going any further, press 'Enter other product(s)' button and add the product name and nutritional information per 100ml. 
</t>
    </r>
    <r>
      <rPr>
        <i/>
        <sz val="12"/>
        <color rgb="FF000000"/>
        <rFont val="Calibri"/>
      </rPr>
      <t xml:space="preserve">Note: if using a powdered product, enter the nutritional data as made up with water to 100ml. 
</t>
    </r>
    <r>
      <rPr>
        <b/>
        <sz val="14"/>
        <color rgb="FF000000"/>
        <rFont val="Calibri"/>
      </rPr>
      <t xml:space="preserve">Go back to the Product Intake Assessment Tool and select from the drop down menu how many other products you would like to include.
</t>
    </r>
    <r>
      <rPr>
        <i/>
        <sz val="12"/>
        <color rgb="FF000000"/>
        <rFont val="Calibri"/>
      </rPr>
      <t xml:space="preserve">The product(s) name and nutritional data will be pulled through to the Product Intake Assessment Tool.
</t>
    </r>
    <r>
      <rPr>
        <b/>
        <sz val="14"/>
        <color rgb="FF000000"/>
        <rFont val="Calibri"/>
      </rPr>
      <t>Enter the volume of each product required (ml).</t>
    </r>
  </si>
  <si>
    <t>Step 7</t>
  </si>
  <si>
    <r>
      <rPr>
        <b/>
        <sz val="14"/>
        <color rgb="FF000000"/>
        <rFont val="Calibri"/>
        <family val="2"/>
      </rPr>
      <t xml:space="preserve">To print the nutritional assessment table to add to the patient medical notes - press the pink 'View the Print Out' button to the right of the patient's nutritional requirements and products table. </t>
    </r>
    <r>
      <rPr>
        <sz val="14"/>
        <color rgb="FF000000"/>
        <rFont val="Calibri"/>
      </rPr>
      <t xml:space="preserve">
</t>
    </r>
    <r>
      <rPr>
        <i/>
        <sz val="12"/>
        <color rgb="FF000000"/>
        <rFont val="Calibri"/>
        <family val="2"/>
      </rPr>
      <t xml:space="preserve">Note: You can either print the table - it will print in landscape format over 2 pages or print to a PDF and upload this to electronic patient records. </t>
    </r>
  </si>
  <si>
    <r>
      <rPr>
        <b/>
        <sz val="22"/>
        <color theme="1"/>
        <rFont val="Calibri"/>
        <family val="2"/>
        <scheme val="minor"/>
      </rPr>
      <t>Before you start</t>
    </r>
    <r>
      <rPr>
        <sz val="11"/>
        <color theme="1"/>
        <rFont val="Calibri"/>
        <family val="2"/>
        <scheme val="minor"/>
      </rPr>
      <t xml:space="preserve">
</t>
    </r>
  </si>
  <si>
    <t xml:space="preserve">To get the best results from this calculator, you need to download a personal copy
</t>
  </si>
  <si>
    <t>Terminology and colour-coding used in the 
Nutritional Intake Assessment Tool: Products for the Ketogenic Diet</t>
  </si>
  <si>
    <r>
      <rPr>
        <b/>
        <u/>
        <sz val="12"/>
        <color rgb="FF000000"/>
        <rFont val="Calibri"/>
        <scheme val="minor"/>
      </rPr>
      <t xml:space="preserve">Dietary Reference Values (DRV) is used as a generic term
</t>
    </r>
    <r>
      <rPr>
        <sz val="12"/>
        <color rgb="FF000000"/>
        <rFont val="Calibri"/>
        <scheme val="minor"/>
      </rPr>
      <t>Across different international nutrition recommendations</t>
    </r>
    <r>
      <rPr>
        <vertAlign val="superscript"/>
        <sz val="12"/>
        <color rgb="FF000000"/>
        <rFont val="Calibri"/>
        <scheme val="minor"/>
      </rPr>
      <t>1, 2</t>
    </r>
    <r>
      <rPr>
        <sz val="12"/>
        <color rgb="FF000000"/>
        <rFont val="Calibri"/>
        <scheme val="minor"/>
      </rPr>
      <t xml:space="preserve">, requirements for particular nutrients are expressed using a variety of different acronyms, including, but not limited to, AI, RDA, RDI, EAR, RNI, RI and PRI. [All of these acronyms are spelt out in the </t>
    </r>
    <r>
      <rPr>
        <b/>
        <sz val="12"/>
        <color rgb="FF000000"/>
        <rFont val="Calibri"/>
        <scheme val="minor"/>
      </rPr>
      <t>Abbreviations</t>
    </r>
    <r>
      <rPr>
        <sz val="12"/>
        <color rgb="FF000000"/>
        <rFont val="Calibri"/>
        <scheme val="minor"/>
      </rPr>
      <t xml:space="preserve"> section on the right-hand side]
DRVs are guidelines that apply to groups of healthy people and are not necessarily appropriate for those with different needs arising from disease</t>
    </r>
    <r>
      <rPr>
        <vertAlign val="superscript"/>
        <sz val="12"/>
        <color rgb="FF000000"/>
        <rFont val="Calibri"/>
        <scheme val="minor"/>
      </rPr>
      <t>2</t>
    </r>
    <r>
      <rPr>
        <sz val="12"/>
        <color rgb="FF000000"/>
        <rFont val="Calibri"/>
        <scheme val="minor"/>
      </rPr>
      <t>. Nutrient requirements differ with age, sex and physiological condition</t>
    </r>
    <r>
      <rPr>
        <vertAlign val="superscript"/>
        <sz val="12"/>
        <color rgb="FF000000"/>
        <rFont val="Calibri"/>
        <scheme val="minor"/>
      </rPr>
      <t xml:space="preserve">3 </t>
    </r>
    <r>
      <rPr>
        <sz val="12"/>
        <color rgb="FF000000"/>
        <rFont val="Calibri"/>
        <scheme val="minor"/>
      </rPr>
      <t xml:space="preserve">and assessing an individual's nutrient intake and nutritional status can be inaccurate; therefore, caution in comparing to DRVs can give no more than a guide to the adequacy of the diet for an individual </t>
    </r>
    <r>
      <rPr>
        <vertAlign val="superscript"/>
        <sz val="12"/>
        <color rgb="FF000000"/>
        <rFont val="Calibri"/>
        <scheme val="minor"/>
      </rPr>
      <t>2</t>
    </r>
    <r>
      <rPr>
        <sz val="12"/>
        <color rgb="FF000000"/>
        <rFont val="Calibri"/>
        <scheme val="minor"/>
      </rPr>
      <t>. Energy requirements for individuals with neurological disabilities are disease-specific and vary with the severity of the disability, and they may have reduced mobility, feeding difficulties and altered metabolism</t>
    </r>
    <r>
      <rPr>
        <vertAlign val="superscript"/>
        <sz val="12"/>
        <color rgb="FF000000"/>
        <rFont val="Calibri"/>
        <scheme val="minor"/>
      </rPr>
      <t>4</t>
    </r>
    <r>
      <rPr>
        <sz val="12"/>
        <color rgb="FF000000"/>
        <rFont val="Calibri"/>
        <scheme val="minor"/>
      </rPr>
      <t>.  Dietary protein, vitamins and minerals should be adequately met even when a modified dietary intake is required to ensure the desired growth rate</t>
    </r>
    <r>
      <rPr>
        <vertAlign val="superscript"/>
        <sz val="12"/>
        <color rgb="FF000000"/>
        <rFont val="Calibri"/>
        <scheme val="minor"/>
      </rPr>
      <t>4</t>
    </r>
    <r>
      <rPr>
        <sz val="12"/>
        <color rgb="FF000000"/>
        <rFont val="Calibri"/>
        <scheme val="minor"/>
      </rPr>
      <t xml:space="preserve">.  This tool is to assess the micronutrient nutritional contribution of ketogenic diet products. Therefore, the DRVs from macronutrients have been removed from this tool.
In this nutritional intake assessment tool, the acronym DRV is used as a generic term to represent all the other related acronyms. In this way, the term DRV is used as the benchmark to assess whether an individual consumes their recommended daily nutrient intake from the selected Vitaflo ketogenic diet products and other products. 
Please refer to the </t>
    </r>
    <r>
      <rPr>
        <b/>
        <sz val="12"/>
        <color rgb="FF000000"/>
        <rFont val="Calibri"/>
        <scheme val="minor"/>
      </rPr>
      <t>References</t>
    </r>
    <r>
      <rPr>
        <sz val="12"/>
        <color rgb="FF000000"/>
        <rFont val="Calibri"/>
        <scheme val="minor"/>
      </rPr>
      <t xml:space="preserve"> section should additional clarification be required for any particular nutrients.
</t>
    </r>
  </si>
  <si>
    <r>
      <rPr>
        <b/>
        <u/>
        <sz val="12"/>
        <color rgb="FF000000"/>
        <rFont val="Calibri"/>
        <scheme val="minor"/>
      </rPr>
      <t xml:space="preserve">Tolerable Upper Limit (TUL) is used as a generic term
</t>
    </r>
    <r>
      <rPr>
        <sz val="12"/>
        <color rgb="FF000000"/>
        <rFont val="Calibri"/>
        <scheme val="minor"/>
      </rPr>
      <t xml:space="preserve">In this nutritional intake assessment tool, TUL is used as the generic term to represent all other related acronyms i.e. Safe Upper Level (SUL) (UK). The term TUL is used to determine if the amounts of nutrients that individuals consume from the ketogenic diet products selected are below the TUL. Please refer to the </t>
    </r>
    <r>
      <rPr>
        <b/>
        <sz val="12"/>
        <color rgb="FF000000"/>
        <rFont val="Calibri"/>
        <scheme val="minor"/>
      </rPr>
      <t>References</t>
    </r>
    <r>
      <rPr>
        <sz val="12"/>
        <color rgb="FF000000"/>
        <rFont val="Calibri"/>
        <scheme val="minor"/>
      </rPr>
      <t xml:space="preserve"> section should additional clarification be required for any particular nutrients.</t>
    </r>
  </si>
  <si>
    <t>EXAMPLE:</t>
  </si>
  <si>
    <t>% DRV KEY:</t>
  </si>
  <si>
    <t xml:space="preserve">Colour-coding
In general terms, it's good to be green when using this tool! When the calculated intake of a nutrient from the ketogenic diet product(s) leads to the cell being coloured green it means the amount of that nutrient meets the RDA but is below </t>
  </si>
  <si>
    <r>
      <t xml:space="preserve">In general terms, it's good to be green when using this tool! When the calculated intake of a nutrient from the ketogenic diet product(s) leads to the cell being coloured green, it means the amount of that nutrient meets the DRV, but there is </t>
    </r>
    <r>
      <rPr>
        <b/>
        <sz val="12"/>
        <color theme="1"/>
        <rFont val="Calibri"/>
        <family val="2"/>
        <scheme val="minor"/>
      </rPr>
      <t>no corresponding tolerable upper limit (&lt;TUL)</t>
    </r>
    <r>
      <rPr>
        <sz val="12"/>
        <color theme="1"/>
        <rFont val="Calibri"/>
        <family val="2"/>
        <scheme val="minor"/>
      </rPr>
      <t xml:space="preserve"> for the chosen guideline. </t>
    </r>
  </si>
  <si>
    <t>DRV ≥ 100%
No TUL Defined</t>
  </si>
  <si>
    <r>
      <t xml:space="preserve">When the calculated intake of a nutrient from the ketogenic diet product(s) leads to the cell being coloured green, it means the amount of that nutrient meets the DRV, and is </t>
    </r>
    <r>
      <rPr>
        <b/>
        <sz val="12"/>
        <color theme="1"/>
        <rFont val="Calibri"/>
        <family val="2"/>
        <scheme val="minor"/>
      </rPr>
      <t>below the corresponding tolerable upper limit (&lt;TUL)</t>
    </r>
    <r>
      <rPr>
        <sz val="12"/>
        <color theme="1"/>
        <rFont val="Calibri"/>
        <family val="2"/>
        <scheme val="minor"/>
      </rPr>
      <t xml:space="preserve"> for the chosen guideline.  
</t>
    </r>
  </si>
  <si>
    <t>&gt; DRV 100% 
+ &lt; TUL</t>
  </si>
  <si>
    <t xml:space="preserve">If an orange colouration appears, the nutrient intake is below the set DRV. 
 </t>
  </si>
  <si>
    <t>&lt; DRV 100%</t>
  </si>
  <si>
    <t>If a red colouration appears, the nutrient intake is above the set TUL.</t>
  </si>
  <si>
    <t>&gt; TUL</t>
  </si>
  <si>
    <t xml:space="preserve">There are some circumstances where orange and red colourations are not a cause for concern - please see the notes below.      </t>
  </si>
  <si>
    <r>
      <rPr>
        <b/>
        <sz val="12"/>
        <color theme="1"/>
        <rFont val="Calibri"/>
        <family val="2"/>
        <scheme val="minor"/>
      </rPr>
      <t xml:space="preserve">&gt;TUL </t>
    </r>
    <r>
      <rPr>
        <sz val="12"/>
        <color theme="1"/>
        <rFont val="Calibri"/>
        <family val="2"/>
        <scheme val="minor"/>
      </rPr>
      <t xml:space="preserve">A review of the literature shows that, for many nutrients, it is difficult to establish tolerable upper limits (TULs). As such, there can sometimes be wide variation in the TULs set between countries. Some TULs are set that are close to both (a) intakes of high consumers of that nutrient (who are experiencing no obvious ill effects) and/or (b) the recommended intakes for that nutrient in other countries. 
Please be assured that the levels of nutrients within Vitaflo’s ketogenic diet products are in line with international guidance on an energy basis. 
It should also be noted that, for some TULs, the figures relate to nutrient consumption from supplements, as opposed to food sources.
Further information on specific TULs can be found in the full reference document, see "Reference” tab.
</t>
    </r>
  </si>
  <si>
    <r>
      <rPr>
        <b/>
        <sz val="12"/>
        <color rgb="FF000000"/>
        <rFont val="Calibri"/>
        <scheme val="minor"/>
      </rPr>
      <t xml:space="preserve">
&lt;DRV100% </t>
    </r>
    <r>
      <rPr>
        <sz val="12"/>
        <color rgb="FF000000"/>
        <rFont val="Calibri"/>
        <scheme val="minor"/>
      </rPr>
      <t xml:space="preserve">Please note that Vitaflo products for the ketogenic diet are not designed to meet 100% of the dietary requirement for certain nutrients, most notably the fat, carbohydrate and fibre and electrolytes (FruitiVits). Furthermore, international nutritional recommendations can vary and, in some cases, there are marked differences in the recommended intakes of particular nutrients for age- and sex-matched individuals.
As an example, let us imagine a fictional Vitamin X;
-	The recommended intake of Vitamin X in adults is markedly higher in one country than in most others.
-	Adding vitamin X to Vitaflo products for the ketogenic diet at levels that would provide at least 100% of every country’s recommended intakes could lead to what certain countries regard as excessive intakes of vitamin X.
-	By way of compromise, vitamin X would be added to products at a level designed to meet most, but not all, recommendations.
</t>
    </r>
  </si>
  <si>
    <r>
      <rPr>
        <b/>
        <u/>
        <sz val="12"/>
        <color rgb="FF000000"/>
        <rFont val="Calibri"/>
        <scheme val="minor"/>
      </rPr>
      <t xml:space="preserve">Additional notes 
</t>
    </r>
    <r>
      <rPr>
        <sz val="12"/>
        <color rgb="FF000000"/>
        <rFont val="Calibri"/>
        <scheme val="minor"/>
      </rPr>
      <t>• Vitaflo products for the ketogenic diet are not formulated to meet the selected guideline fat, carbohydrate, fibre and electrolyte (FruitVits) requirements. 
• When the UK Department of Health (DoH)</t>
    </r>
    <r>
      <rPr>
        <vertAlign val="superscript"/>
        <sz val="12"/>
        <color rgb="FF000000"/>
        <rFont val="Calibri"/>
        <scheme val="minor"/>
      </rPr>
      <t>2</t>
    </r>
    <r>
      <rPr>
        <sz val="12"/>
        <color rgb="FF000000"/>
        <rFont val="Calibri"/>
        <scheme val="minor"/>
      </rPr>
      <t xml:space="preserve"> set a safe intake for some nutrients, they provided a safe range of intakes (minimum and maximum). The safe intake was judged to be a level or range of intake at which there is no risk of deficiency and below a level with a risk of undesirable effects. This tool displays the minimum of the range as the RDA and the maximum value as the TUL.  Exceeding these safe intakes would not necessarily result in undesirable effects. Equally, there is no evidence for any benefits</t>
    </r>
    <r>
      <rPr>
        <vertAlign val="superscript"/>
        <sz val="12"/>
        <color rgb="FF000000"/>
        <rFont val="Calibri"/>
        <scheme val="minor"/>
      </rPr>
      <t>2</t>
    </r>
    <r>
      <rPr>
        <sz val="12"/>
        <color rgb="FF000000"/>
        <rFont val="Calibri"/>
        <scheme val="minor"/>
      </rPr>
      <t xml:space="preserve">.
• Nutrient considerations:
EFSA - Calcium DRV for adults is set at the higher level for 18 - 25 years (1000mg), (25+ years level = 950mg). 
EFSA - Iron DRV for adult women is set at the premenopausal level.
EFSA - Zinc DRV for adults is set at a higher level based on the 1200mg/day level of phytates.
UK - Manganese, Chromium and Molybdenum are calculated using median weights from the UK 1990 reference for children &gt; 4 year
• Should changes to the Vitaflo products or nutritional content occur, the calculator will be updated and communicated to HCPs. Changes will be noted on this page together with the current version number. </t>
    </r>
  </si>
  <si>
    <t>Version 1.0</t>
  </si>
  <si>
    <t>Date Published: 01/04/2024</t>
  </si>
  <si>
    <t>Change Log:</t>
  </si>
  <si>
    <t>Nutritional Intake Assessment Tool: Products for the Ketogenic Diet</t>
  </si>
  <si>
    <t>EFSA RDAs for age ranges and %RDA achieved from K.Flo for calculated energy requirements</t>
  </si>
  <si>
    <t>This calculator allows you to compare the daily nutritional contribution of the Vitaflo products for the ketogenic diet with UK and European recommendations.</t>
  </si>
  <si>
    <t>Gender</t>
  </si>
  <si>
    <t>Male</t>
  </si>
  <si>
    <t xml:space="preserve"> Age (years):</t>
  </si>
  <si>
    <t xml:space="preserve"> Weight (kg)</t>
  </si>
  <si>
    <t xml:space="preserve"> Daily Energy Requirements (kcal)</t>
  </si>
  <si>
    <t>Protein (g/day)</t>
  </si>
  <si>
    <t>Protein (g/kg/day)</t>
  </si>
  <si>
    <t>Step 2</t>
  </si>
  <si>
    <t>Select Dietary Reference Values:</t>
  </si>
  <si>
    <t>UK</t>
  </si>
  <si>
    <t>Select the Vitaflo product(s):</t>
  </si>
  <si>
    <t>K.Flo &amp; K.Yo</t>
  </si>
  <si>
    <t>Would you like to use K.Yo Vanilla:</t>
  </si>
  <si>
    <t>Yes</t>
  </si>
  <si>
    <t>Would you like to use K.Yo Chocolate:</t>
  </si>
  <si>
    <t>Volume of K.Flo required (ml):</t>
  </si>
  <si>
    <r>
      <t>Number of bottles (</t>
    </r>
    <r>
      <rPr>
        <b/>
        <i/>
        <sz val="12"/>
        <color theme="1"/>
        <rFont val="Arial"/>
        <family val="2"/>
      </rPr>
      <t>each bottle is 250ml</t>
    </r>
    <r>
      <rPr>
        <b/>
        <sz val="12"/>
        <color theme="1"/>
        <rFont val="Arial"/>
        <family val="2"/>
      </rPr>
      <t>):</t>
    </r>
  </si>
  <si>
    <t>Amount of K.Yo Vanilla required (g):</t>
  </si>
  <si>
    <r>
      <t>Number of pots (</t>
    </r>
    <r>
      <rPr>
        <b/>
        <i/>
        <sz val="12"/>
        <color theme="1"/>
        <rFont val="Arial"/>
        <family val="2"/>
      </rPr>
      <t>each pot is 100g</t>
    </r>
    <r>
      <rPr>
        <b/>
        <sz val="12"/>
        <color theme="1"/>
        <rFont val="Arial"/>
        <family val="2"/>
      </rPr>
      <t>):</t>
    </r>
  </si>
  <si>
    <t>Amount of K.Yo Chocolate required (g):</t>
  </si>
  <si>
    <t>To add FruitiVits, select how much is required (g):</t>
  </si>
  <si>
    <t>6g (1 Sachet)</t>
  </si>
  <si>
    <t>Would you like to add other product(s):</t>
  </si>
  <si>
    <t>No</t>
  </si>
  <si>
    <t>How many other products would you like to add:</t>
  </si>
  <si>
    <r>
      <t xml:space="preserve"> DRV </t>
    </r>
    <r>
      <rPr>
        <b/>
        <sz val="10"/>
        <color theme="1"/>
        <rFont val="Calibri"/>
        <family val="2"/>
      </rPr>
      <t>≥</t>
    </r>
    <r>
      <rPr>
        <b/>
        <sz val="10"/>
        <color theme="1"/>
        <rFont val="Arial"/>
        <family val="2"/>
      </rPr>
      <t xml:space="preserve"> 100% 
 &lt; TUL</t>
    </r>
  </si>
  <si>
    <t>Product Nutiritonal Information</t>
  </si>
  <si>
    <t>Nutrient</t>
  </si>
  <si>
    <t>DRV Type</t>
  </si>
  <si>
    <r>
      <rPr>
        <b/>
        <sz val="12"/>
        <color rgb="FF413E8A"/>
        <rFont val="Calibri"/>
        <family val="2"/>
        <scheme val="minor"/>
      </rPr>
      <t>Nutrients from K.Flo</t>
    </r>
    <r>
      <rPr>
        <b/>
        <sz val="12"/>
        <color theme="1"/>
        <rFont val="Calibri"/>
        <family val="2"/>
        <scheme val="minor"/>
      </rPr>
      <t xml:space="preserve"> </t>
    </r>
  </si>
  <si>
    <r>
      <rPr>
        <b/>
        <sz val="12"/>
        <color rgb="FF413E8A"/>
        <rFont val="Calibri"/>
        <family val="2"/>
        <scheme val="minor"/>
      </rPr>
      <t>Nutrients from K.Yo</t>
    </r>
    <r>
      <rPr>
        <b/>
        <sz val="12"/>
        <color theme="1"/>
        <rFont val="Calibri"/>
        <family val="2"/>
        <scheme val="minor"/>
      </rPr>
      <t xml:space="preserve"> </t>
    </r>
    <r>
      <rPr>
        <b/>
        <sz val="12"/>
        <color theme="6" tint="-0.249977111117893"/>
        <rFont val="Calibri"/>
        <family val="2"/>
        <scheme val="minor"/>
      </rPr>
      <t>Vanilla</t>
    </r>
  </si>
  <si>
    <r>
      <rPr>
        <b/>
        <sz val="12"/>
        <color rgb="FF413E8A"/>
        <rFont val="Calibri"/>
        <family val="2"/>
        <scheme val="minor"/>
      </rPr>
      <t>Nutrients form K.Yo</t>
    </r>
    <r>
      <rPr>
        <b/>
        <sz val="12"/>
        <color theme="1"/>
        <rFont val="Calibri"/>
        <family val="2"/>
        <scheme val="minor"/>
      </rPr>
      <t xml:space="preserve"> </t>
    </r>
    <r>
      <rPr>
        <b/>
        <sz val="12"/>
        <color theme="6" tint="-0.499984740745262"/>
        <rFont val="Calibri"/>
        <family val="2"/>
        <scheme val="minor"/>
      </rPr>
      <t>Chocolate</t>
    </r>
  </si>
  <si>
    <r>
      <rPr>
        <b/>
        <sz val="12"/>
        <color rgb="FF413E8A"/>
        <rFont val="Calibri"/>
        <family val="2"/>
        <scheme val="minor"/>
      </rPr>
      <t>Nutrients from</t>
    </r>
    <r>
      <rPr>
        <b/>
        <sz val="12"/>
        <color rgb="FFFF0000"/>
        <rFont val="Calibri"/>
        <family val="2"/>
        <scheme val="minor"/>
      </rPr>
      <t xml:space="preserve"> FruitiVits</t>
    </r>
    <r>
      <rPr>
        <b/>
        <sz val="12"/>
        <color theme="1"/>
        <rFont val="Calibri"/>
        <family val="2"/>
        <scheme val="minor"/>
      </rPr>
      <t xml:space="preserve"> </t>
    </r>
  </si>
  <si>
    <t>Total nutrients from Selected Products</t>
  </si>
  <si>
    <t>Safe Upper Level</t>
  </si>
  <si>
    <t>TOTALS</t>
  </si>
  <si>
    <t>K.Yo Vanilla Per 100g</t>
  </si>
  <si>
    <t>K.Yo Chocolate Per 100g</t>
  </si>
  <si>
    <t>K.Flo Per 100ml</t>
  </si>
  <si>
    <t>Fruitivits Per 100g</t>
  </si>
  <si>
    <t xml:space="preserve">Nutrients from K.Flo </t>
  </si>
  <si>
    <t>Nutrients from K.Yo Vanilla</t>
  </si>
  <si>
    <t>Nutrients form K.Yo Chocolate</t>
  </si>
  <si>
    <t xml:space="preserve">Nutrients from FruitiVits </t>
  </si>
  <si>
    <t>MACRONUTRIENTS</t>
  </si>
  <si>
    <t>ND</t>
  </si>
  <si>
    <t>VITAMINS</t>
  </si>
  <si>
    <t>MINERALS</t>
  </si>
  <si>
    <t>TRACE ELEMENTS</t>
  </si>
  <si>
    <t>Enter Other Products per 100ml 
(if using powdered products ensure the data is entered as made up per 100ml)</t>
  </si>
  <si>
    <t>Age to Column Table</t>
  </si>
  <si>
    <t>Product 1</t>
  </si>
  <si>
    <t>Product 2</t>
  </si>
  <si>
    <t>Product 3</t>
  </si>
  <si>
    <t>Product 4</t>
  </si>
  <si>
    <t>K.Yo (chocolate) Per 100g</t>
  </si>
  <si>
    <t>K.Yo (Vanilla) Per 100g</t>
  </si>
  <si>
    <t>Energy, kcal</t>
  </si>
  <si>
    <t>Protein, g</t>
  </si>
  <si>
    <t>Protein, g/kg/day</t>
  </si>
  <si>
    <t xml:space="preserve">Fat, g </t>
  </si>
  <si>
    <t xml:space="preserve">LA, g </t>
  </si>
  <si>
    <t xml:space="preserve">ALA, mg </t>
  </si>
  <si>
    <t>DHA, mg</t>
  </si>
  <si>
    <t>Carbohydrate, g</t>
  </si>
  <si>
    <t>Fibre, g</t>
  </si>
  <si>
    <t>Vitamin A, µg (RE)</t>
  </si>
  <si>
    <t>Vitamin D, µg</t>
  </si>
  <si>
    <t>Vitamin E, mg (α-TE)</t>
  </si>
  <si>
    <t>Vitamin K, µg</t>
  </si>
  <si>
    <t>Vitamin C, mg</t>
  </si>
  <si>
    <t>Thiamin B1, mg</t>
  </si>
  <si>
    <t>Riboflavin B2, mg</t>
  </si>
  <si>
    <t>19+</t>
  </si>
  <si>
    <t>Niacin (B3), mg Niacin Eq</t>
  </si>
  <si>
    <t>Vitamin B6, mg</t>
  </si>
  <si>
    <t>Folic Acid, µg</t>
  </si>
  <si>
    <t>Vitamin B12, µg</t>
  </si>
  <si>
    <t>Biotin, µg (min)</t>
  </si>
  <si>
    <t>Pantothenic Acid (B5), mg</t>
  </si>
  <si>
    <t>Sodium, mg</t>
  </si>
  <si>
    <t>Potassium, mg</t>
  </si>
  <si>
    <t>Chloride, mg</t>
  </si>
  <si>
    <t>Calcium, mg</t>
  </si>
  <si>
    <t>Phosphorus, mg</t>
  </si>
  <si>
    <t>Magnesium, mg</t>
  </si>
  <si>
    <t>Iron, mg</t>
  </si>
  <si>
    <t>Zinc, mg</t>
  </si>
  <si>
    <t>Copper, mg</t>
  </si>
  <si>
    <t xml:space="preserve">Manganese, mg  </t>
  </si>
  <si>
    <t>Selenium, µg</t>
  </si>
  <si>
    <t>Chromium, µg</t>
  </si>
  <si>
    <t xml:space="preserve">Molybdenum, µg </t>
  </si>
  <si>
    <t>Iodine, µg</t>
  </si>
  <si>
    <t>Taurine, mg</t>
  </si>
  <si>
    <t>L-Carnitine, mg</t>
  </si>
  <si>
    <t>Choline, mg</t>
  </si>
  <si>
    <t>Inositol, mg</t>
  </si>
  <si>
    <t xml:space="preserve">   Nutritional Intake Assessment Tool: Products for the Ketogenic Diet</t>
  </si>
  <si>
    <t>NAME:</t>
  </si>
  <si>
    <t>NHS Number:</t>
  </si>
  <si>
    <t>DRVs:</t>
  </si>
  <si>
    <t>D.O.B:</t>
  </si>
  <si>
    <t>Date:</t>
  </si>
  <si>
    <t xml:space="preserve">The nutritional contribution of Vitaflo and other ketogenic diet products when used in the ketogenic diet for the dietary management of drug-resistant epilepsy and neurometabolic disorders, and compared to either the UK and EU dietary reference values. </t>
  </si>
  <si>
    <r>
      <rPr>
        <b/>
        <sz val="10"/>
        <color rgb="FF413E8A"/>
        <rFont val="Calibri"/>
        <family val="2"/>
        <scheme val="minor"/>
      </rPr>
      <t>K.Flo</t>
    </r>
    <r>
      <rPr>
        <b/>
        <sz val="10"/>
        <color theme="1"/>
        <rFont val="Calibri"/>
        <family val="2"/>
        <scheme val="minor"/>
      </rPr>
      <t xml:space="preserve"> Calculated Nutrients</t>
    </r>
  </si>
  <si>
    <r>
      <rPr>
        <b/>
        <sz val="10"/>
        <color rgb="FF413E8A"/>
        <rFont val="Calibri"/>
        <family val="2"/>
        <scheme val="minor"/>
      </rPr>
      <t>K.Yo</t>
    </r>
    <r>
      <rPr>
        <b/>
        <sz val="10"/>
        <color theme="1"/>
        <rFont val="Calibri"/>
        <family val="2"/>
        <scheme val="minor"/>
      </rPr>
      <t xml:space="preserve"> </t>
    </r>
    <r>
      <rPr>
        <b/>
        <sz val="10"/>
        <color theme="6" tint="-0.249977111117893"/>
        <rFont val="Calibri"/>
        <family val="2"/>
        <scheme val="minor"/>
      </rPr>
      <t>Vanilla</t>
    </r>
    <r>
      <rPr>
        <b/>
        <sz val="10"/>
        <color theme="1"/>
        <rFont val="Calibri"/>
        <family val="2"/>
        <scheme val="minor"/>
      </rPr>
      <t xml:space="preserve"> Calculated Nutrients</t>
    </r>
  </si>
  <si>
    <r>
      <rPr>
        <b/>
        <sz val="10"/>
        <color rgb="FF413E8A"/>
        <rFont val="Calibri"/>
        <family val="2"/>
        <scheme val="minor"/>
      </rPr>
      <t>K.Yo</t>
    </r>
    <r>
      <rPr>
        <b/>
        <sz val="10"/>
        <color theme="1"/>
        <rFont val="Calibri"/>
        <family val="2"/>
        <scheme val="minor"/>
      </rPr>
      <t xml:space="preserve"> </t>
    </r>
    <r>
      <rPr>
        <b/>
        <sz val="10"/>
        <color theme="6" tint="-0.499984740745262"/>
        <rFont val="Calibri"/>
        <family val="2"/>
        <scheme val="minor"/>
      </rPr>
      <t>Chocolate</t>
    </r>
    <r>
      <rPr>
        <b/>
        <sz val="10"/>
        <color theme="1"/>
        <rFont val="Calibri"/>
        <family val="2"/>
        <scheme val="minor"/>
      </rPr>
      <t xml:space="preserve"> Calculated Nutrients</t>
    </r>
  </si>
  <si>
    <r>
      <rPr>
        <b/>
        <sz val="10"/>
        <color rgb="FFFF0000"/>
        <rFont val="Calibri"/>
        <family val="2"/>
        <scheme val="minor"/>
      </rPr>
      <t>FruitiVits</t>
    </r>
    <r>
      <rPr>
        <b/>
        <sz val="10"/>
        <color theme="1"/>
        <rFont val="Calibri"/>
        <family val="2"/>
        <scheme val="minor"/>
      </rPr>
      <t xml:space="preserve"> Calculated Nutrients</t>
    </r>
  </si>
  <si>
    <t xml:space="preserve">References for the Nutritional Intake Assessment Tool: Products for the Ketogenic Diet </t>
  </si>
  <si>
    <t>Item</t>
  </si>
  <si>
    <t>Nutrient (s)</t>
  </si>
  <si>
    <t>Reference</t>
  </si>
  <si>
    <t>Tool user guide and Important notice references</t>
  </si>
  <si>
    <t xml:space="preserve">1. European Food Safety Authority (EFSA). Dietary reference values for nutrients summary report. 2017 Dec.
2. Dietary Reference Values for Food Energy and Nutrients for the United Kingdom. Report on Health and Social Subjects No. 41. Department of Health, London, HMSO, 1991. 
3. EFSA Panel on Dietetic Products, Nutrition, and Allergies (NDA). Scientific Opinion on principles for deriving and applying Dietary Reference Values. EFSA Journal. 2010 Mar;8(3):1458.
4. Ackrill J, Appleyard V, Whiteley V. Ketogenic Diets. Clinical Paediatric Dietetics. 2020 Jul 14:344-70.
</t>
  </si>
  <si>
    <r>
      <rPr>
        <b/>
        <sz val="11"/>
        <color theme="1"/>
        <rFont val="Calibri"/>
        <family val="2"/>
        <scheme val="minor"/>
      </rPr>
      <t>UK DRVs and TUL</t>
    </r>
    <r>
      <rPr>
        <sz val="11"/>
        <color theme="1"/>
        <rFont val="Calibri"/>
        <family val="2"/>
        <scheme val="minor"/>
      </rPr>
      <t xml:space="preserve">
Protein and micronutrients - Department of Health (DoH)</t>
    </r>
  </si>
  <si>
    <t>Protein and micronutrients</t>
  </si>
  <si>
    <t xml:space="preserve">Panel on Dietary Reference Values. Dietary reference values for food energy and nutrients for the United Kingdom: report of the Panel on Dietary Reference Values of the Committee on Medical Aspects of Food Policy. HM Stationery Office; 1991.
</t>
  </si>
  <si>
    <r>
      <rPr>
        <b/>
        <sz val="11"/>
        <color theme="1"/>
        <rFont val="Calibri"/>
        <family val="2"/>
        <scheme val="minor"/>
      </rPr>
      <t>UK DRVs</t>
    </r>
    <r>
      <rPr>
        <sz val="11"/>
        <color theme="1"/>
        <rFont val="Calibri"/>
        <family val="2"/>
        <scheme val="minor"/>
      </rPr>
      <t xml:space="preserve">
Energy &amp; Vitamin D - Scientific Advisory Committee on Nutrition (SACN).</t>
    </r>
  </si>
  <si>
    <t>Energy and Vitamin D</t>
  </si>
  <si>
    <t>Scientific Advisory Committee on Nutrition. Dietary reference values for energy. The Stationery Office; 2012 May 2.
Vitamin D. health report. The Scientific Advisory Committee on Nutrition (SACN) recommendations on vitamin D. Public Health England. 2016;289.</t>
  </si>
  <si>
    <r>
      <rPr>
        <b/>
        <sz val="11"/>
        <color theme="1"/>
        <rFont val="Calibri"/>
        <family val="2"/>
        <scheme val="minor"/>
      </rPr>
      <t>European DRVs</t>
    </r>
    <r>
      <rPr>
        <sz val="11"/>
        <color theme="1"/>
        <rFont val="Calibri"/>
        <family val="2"/>
        <scheme val="minor"/>
      </rPr>
      <t xml:space="preserve">  
European Food Safety Authority (EFSA) </t>
    </r>
  </si>
  <si>
    <t>All</t>
  </si>
  <si>
    <t>European Food Safety Authority (EFSA). Dietary reference values for nutrients summary report. 2017 Dec.</t>
  </si>
  <si>
    <t xml:space="preserve">https://efsa.onlinelibrary.wiley.com/doi/abs/10.2903/sp.efsa.2017.e15121
</t>
  </si>
  <si>
    <r>
      <t xml:space="preserve">EFSA </t>
    </r>
    <r>
      <rPr>
        <b/>
        <sz val="11"/>
        <color theme="1"/>
        <rFont val="Calibri"/>
        <family val="2"/>
        <scheme val="minor"/>
      </rPr>
      <t>TUL</t>
    </r>
  </si>
  <si>
    <t>Selected nutrients</t>
  </si>
  <si>
    <t xml:space="preserve">
EFSA 2006. Tolerable upper intake levels for vitamins and minerals. </t>
  </si>
  <si>
    <t>http://www.efsa.eu.int/: European Food Safety Authority.</t>
  </si>
  <si>
    <t>Vitaflo Product Information</t>
  </si>
  <si>
    <t>K.Flo           https://www.nestlehealthscience.co.uk/vitaflo/ketogenic-diet/k-flo</t>
  </si>
  <si>
    <t>K.Yo            https://www.nestlehealthscience.co.uk/vitaflo/ketogenic-diet/k-yo</t>
  </si>
  <si>
    <t>FruitiVits   https://www.nestlehealthscience.co.uk/vitaflo/conditions/fruitivits-hcp</t>
  </si>
  <si>
    <t>EFSA DRV</t>
  </si>
  <si>
    <t>RDA Type</t>
  </si>
  <si>
    <t>DRV
3 years (M)</t>
  </si>
  <si>
    <t>DRV
3 years (F)</t>
  </si>
  <si>
    <t>DRV
4 years (M)</t>
  </si>
  <si>
    <t>DRV
4 years (F)</t>
  </si>
  <si>
    <t>DRV
5 years (M)</t>
  </si>
  <si>
    <t>DRV
5 years (F)</t>
  </si>
  <si>
    <t>DRV
6 years (M)</t>
  </si>
  <si>
    <t>DRV
6 years (F)</t>
  </si>
  <si>
    <t>DRV
7 years (M)</t>
  </si>
  <si>
    <t>DRV
7 years (F)</t>
  </si>
  <si>
    <t>DRV
8 years (M)</t>
  </si>
  <si>
    <t>DRV
8 years (F)</t>
  </si>
  <si>
    <t>DRV
9 years (M)</t>
  </si>
  <si>
    <t>DRV
9 years (F)</t>
  </si>
  <si>
    <t>DRV
10 years (M)</t>
  </si>
  <si>
    <t>DRV
10 years (F)</t>
  </si>
  <si>
    <t>DRV
11 years (M)</t>
  </si>
  <si>
    <t>DRV
11 years (F)</t>
  </si>
  <si>
    <t>DRV
12 years (M)</t>
  </si>
  <si>
    <t>DRV
12 years (F)</t>
  </si>
  <si>
    <t>DRV
13 years (M)</t>
  </si>
  <si>
    <t>DRV
13 years (F)</t>
  </si>
  <si>
    <t>DRV
14 years (M)</t>
  </si>
  <si>
    <t>DRV
14 years (F)</t>
  </si>
  <si>
    <t>DRV
15 years (M)</t>
  </si>
  <si>
    <t>DRV
15 years (F)</t>
  </si>
  <si>
    <t>DRV
16 years (M)</t>
  </si>
  <si>
    <t>DRV
16 years (F)</t>
  </si>
  <si>
    <t>DRV
17 years (M)</t>
  </si>
  <si>
    <t>DRV
17 years (F)</t>
  </si>
  <si>
    <t>DRV
18 years (M)</t>
  </si>
  <si>
    <t>DRV
18 years (F)</t>
  </si>
  <si>
    <t>DRV
Adults (19 - 50) years) (M)</t>
  </si>
  <si>
    <t>DRV
Adults (19 - 50 years) 
(F)</t>
  </si>
  <si>
    <t>AR</t>
  </si>
  <si>
    <t>PRI</t>
  </si>
  <si>
    <t>RI</t>
  </si>
  <si>
    <t>AI</t>
  </si>
  <si>
    <r>
      <t>Thiamin B</t>
    </r>
    <r>
      <rPr>
        <b/>
        <vertAlign val="subscript"/>
        <sz val="10"/>
        <color theme="1"/>
        <rFont val="Arial"/>
        <family val="2"/>
      </rPr>
      <t>1</t>
    </r>
    <r>
      <rPr>
        <b/>
        <sz val="10"/>
        <color theme="1"/>
        <rFont val="Arial"/>
        <family val="2"/>
      </rPr>
      <t>, mg</t>
    </r>
  </si>
  <si>
    <r>
      <t>Riboflavin B</t>
    </r>
    <r>
      <rPr>
        <b/>
        <vertAlign val="subscript"/>
        <sz val="10"/>
        <color theme="1"/>
        <rFont val="Arial"/>
        <family val="2"/>
      </rPr>
      <t>2</t>
    </r>
    <r>
      <rPr>
        <b/>
        <sz val="10"/>
        <color theme="1"/>
        <rFont val="Arial"/>
        <family val="2"/>
      </rPr>
      <t>, mg</t>
    </r>
  </si>
  <si>
    <r>
      <t>Niacin (B</t>
    </r>
    <r>
      <rPr>
        <b/>
        <vertAlign val="subscript"/>
        <sz val="10"/>
        <color theme="1"/>
        <rFont val="Arial"/>
        <family val="2"/>
      </rPr>
      <t>3</t>
    </r>
    <r>
      <rPr>
        <b/>
        <sz val="10"/>
        <color theme="1"/>
        <rFont val="Arial"/>
        <family val="2"/>
      </rPr>
      <t>), mg Niacin Eq</t>
    </r>
  </si>
  <si>
    <r>
      <t>Vitamin B</t>
    </r>
    <r>
      <rPr>
        <b/>
        <vertAlign val="subscript"/>
        <sz val="10"/>
        <color theme="1"/>
        <rFont val="Arial"/>
        <family val="2"/>
      </rPr>
      <t>6</t>
    </r>
    <r>
      <rPr>
        <b/>
        <sz val="10"/>
        <color theme="1"/>
        <rFont val="Arial"/>
        <family val="2"/>
      </rPr>
      <t>, mg</t>
    </r>
  </si>
  <si>
    <r>
      <rPr>
        <b/>
        <sz val="10"/>
        <color rgb="FF000000"/>
        <rFont val="Arial"/>
      </rPr>
      <t>Pantothenic Acid (B</t>
    </r>
    <r>
      <rPr>
        <b/>
        <vertAlign val="subscript"/>
        <sz val="10"/>
        <color rgb="FF000000"/>
        <rFont val="Arial"/>
      </rPr>
      <t>5</t>
    </r>
    <r>
      <rPr>
        <b/>
        <sz val="10"/>
        <color rgb="FF000000"/>
        <rFont val="Arial"/>
      </rPr>
      <t>), mg</t>
    </r>
  </si>
  <si>
    <t xml:space="preserve">ND </t>
  </si>
  <si>
    <t>EAR</t>
  </si>
  <si>
    <t>RNI</t>
  </si>
  <si>
    <t>Safe Level</t>
  </si>
  <si>
    <t xml:space="preserve">Safe Intake </t>
  </si>
  <si>
    <t>Safe Intake</t>
  </si>
  <si>
    <t>*Based on median weights from the UK 1990 reference for children &gt; 4 years</t>
  </si>
  <si>
    <t>Safe Upper Limits EFSA DRVs</t>
  </si>
  <si>
    <t>RDA
3 years (M)</t>
  </si>
  <si>
    <t>RDA
3 years (F)</t>
  </si>
  <si>
    <t>RDA
4 years (M)</t>
  </si>
  <si>
    <t>RDA
4 years (F)</t>
  </si>
  <si>
    <t>RDA
5 years (M)</t>
  </si>
  <si>
    <t>RDA
5 years (F)</t>
  </si>
  <si>
    <t>RDA
6 years (M)</t>
  </si>
  <si>
    <t>RDA
6 years (F)</t>
  </si>
  <si>
    <t>RDA
7 years (M)</t>
  </si>
  <si>
    <t>RDA
7 years (F)</t>
  </si>
  <si>
    <t>RDA
8 years (M)</t>
  </si>
  <si>
    <t>RDA
8 years (F)</t>
  </si>
  <si>
    <t>RDA
9 years (M)</t>
  </si>
  <si>
    <t>RDA
9 years (F)</t>
  </si>
  <si>
    <t>RDA
10 years (M)</t>
  </si>
  <si>
    <t>RDA
10 years (F)</t>
  </si>
  <si>
    <t>RDA
11 years (M)</t>
  </si>
  <si>
    <t>RDA
11 years (F)</t>
  </si>
  <si>
    <t>RDA
12 years (M)</t>
  </si>
  <si>
    <t>RDA
12 years (F)</t>
  </si>
  <si>
    <t>RDA
13 years (M)</t>
  </si>
  <si>
    <t>RDA
13 years (F)</t>
  </si>
  <si>
    <t>RDA
14 years (M)</t>
  </si>
  <si>
    <t>RDA
14 years (F)</t>
  </si>
  <si>
    <t>RDA
15 years (M)</t>
  </si>
  <si>
    <t>RDA
15 years (F)</t>
  </si>
  <si>
    <t>RDA
16 years (M)</t>
  </si>
  <si>
    <t>RDA
16 years (F)</t>
  </si>
  <si>
    <t>RDA
17 years (M)</t>
  </si>
  <si>
    <t>RDA
17 years (F)</t>
  </si>
  <si>
    <t>RDA
18 years (M)</t>
  </si>
  <si>
    <t>RDA
18 years (F)</t>
  </si>
  <si>
    <t>RDA
Adults (19 - 50) years) (M)</t>
  </si>
  <si>
    <t>RDA
Adults (19 - 50 years) 
(F)</t>
  </si>
  <si>
    <t xml:space="preserve"> </t>
  </si>
  <si>
    <t>Custom Protein, g</t>
  </si>
  <si>
    <t>Safe Upper Limits UK RNI's</t>
  </si>
  <si>
    <t>Safe Intake (no DRV)</t>
  </si>
  <si>
    <t>Upper limits established in 'Safe Upper Limits for Vitamins and Minerals', Expert Group on Vitamins and Minerals, 2003. Publ. Food Standards Agency. London, UK. Otherwise, values taken from Daily Reference Values for Food Energy and Nutrients for the UK, London: TSO, 1991 (11th impression 2001)</t>
  </si>
  <si>
    <t>ABBREVIATIONS</t>
  </si>
  <si>
    <r>
      <rPr>
        <b/>
        <sz val="11"/>
        <color theme="1"/>
        <rFont val="Calibri"/>
        <family val="2"/>
        <scheme val="minor"/>
      </rPr>
      <t>AI</t>
    </r>
    <r>
      <rPr>
        <sz val="11"/>
        <color theme="1"/>
        <rFont val="Calibri"/>
        <family val="2"/>
        <scheme val="minor"/>
      </rPr>
      <t xml:space="preserve"> - Adequate Intake</t>
    </r>
  </si>
  <si>
    <r>
      <rPr>
        <b/>
        <sz val="11"/>
        <color theme="1"/>
        <rFont val="Calibri"/>
        <family val="2"/>
        <scheme val="minor"/>
      </rPr>
      <t>DHA</t>
    </r>
    <r>
      <rPr>
        <sz val="11"/>
        <color theme="1"/>
        <rFont val="Calibri"/>
        <family val="2"/>
        <scheme val="minor"/>
      </rPr>
      <t xml:space="preserve"> – Docosahexaenoic acid</t>
    </r>
  </si>
  <si>
    <r>
      <rPr>
        <b/>
        <sz val="11"/>
        <color theme="1"/>
        <rFont val="Calibri"/>
        <family val="2"/>
        <scheme val="minor"/>
      </rPr>
      <t>DRV</t>
    </r>
    <r>
      <rPr>
        <sz val="11"/>
        <color theme="1"/>
        <rFont val="Calibri"/>
        <family val="2"/>
        <scheme val="minor"/>
      </rPr>
      <t xml:space="preserve"> - Dietary Reference Value </t>
    </r>
  </si>
  <si>
    <r>
      <rPr>
        <b/>
        <sz val="11"/>
        <color theme="1"/>
        <rFont val="Calibri"/>
        <family val="2"/>
        <scheme val="minor"/>
      </rPr>
      <t>DoH</t>
    </r>
    <r>
      <rPr>
        <sz val="11"/>
        <color theme="1"/>
        <rFont val="Calibri"/>
        <family val="2"/>
        <scheme val="minor"/>
      </rPr>
      <t xml:space="preserve"> – Department of Health</t>
    </r>
  </si>
  <si>
    <r>
      <rPr>
        <b/>
        <sz val="11"/>
        <color theme="1"/>
        <rFont val="Calibri"/>
        <family val="2"/>
        <scheme val="minor"/>
      </rPr>
      <t>EAR</t>
    </r>
    <r>
      <rPr>
        <sz val="11"/>
        <color theme="1"/>
        <rFont val="Calibri"/>
        <family val="2"/>
        <scheme val="minor"/>
      </rPr>
      <t xml:space="preserve"> - Estimated Average Requirement </t>
    </r>
  </si>
  <si>
    <r>
      <rPr>
        <b/>
        <sz val="11"/>
        <color theme="1"/>
        <rFont val="Calibri"/>
        <family val="2"/>
        <scheme val="minor"/>
      </rPr>
      <t xml:space="preserve">EFSA </t>
    </r>
    <r>
      <rPr>
        <sz val="11"/>
        <color theme="1"/>
        <rFont val="Calibri"/>
        <family val="2"/>
        <scheme val="minor"/>
      </rPr>
      <t>- European Food Safety Authority</t>
    </r>
  </si>
  <si>
    <r>
      <rPr>
        <b/>
        <sz val="11"/>
        <color theme="1"/>
        <rFont val="Calibri"/>
        <family val="2"/>
        <scheme val="minor"/>
      </rPr>
      <t>Kcal</t>
    </r>
    <r>
      <rPr>
        <sz val="11"/>
        <color theme="1"/>
        <rFont val="Calibri"/>
        <family val="2"/>
        <scheme val="minor"/>
      </rPr>
      <t xml:space="preserve"> – Kilocalories</t>
    </r>
  </si>
  <si>
    <r>
      <rPr>
        <b/>
        <sz val="11"/>
        <color theme="1"/>
        <rFont val="Calibri"/>
        <family val="2"/>
        <scheme val="minor"/>
      </rPr>
      <t>Kg</t>
    </r>
    <r>
      <rPr>
        <sz val="11"/>
        <color theme="1"/>
        <rFont val="Calibri"/>
        <family val="2"/>
        <scheme val="minor"/>
      </rPr>
      <t xml:space="preserve"> – Kilograms </t>
    </r>
  </si>
  <si>
    <r>
      <rPr>
        <b/>
        <sz val="11"/>
        <color theme="1"/>
        <rFont val="Calibri"/>
        <family val="2"/>
        <scheme val="minor"/>
      </rPr>
      <t>ND</t>
    </r>
    <r>
      <rPr>
        <sz val="11"/>
        <color theme="1"/>
        <rFont val="Calibri"/>
        <family val="2"/>
        <scheme val="minor"/>
      </rPr>
      <t xml:space="preserve"> – Not defined as data were inadequate to derive a value</t>
    </r>
  </si>
  <si>
    <r>
      <rPr>
        <b/>
        <sz val="11"/>
        <color theme="1"/>
        <rFont val="Calibri"/>
        <family val="2"/>
        <scheme val="minor"/>
      </rPr>
      <t xml:space="preserve">PRI </t>
    </r>
    <r>
      <rPr>
        <sz val="11"/>
        <color theme="1"/>
        <rFont val="Calibri"/>
        <family val="2"/>
        <scheme val="minor"/>
      </rPr>
      <t xml:space="preserve">- Population Reference Intake </t>
    </r>
  </si>
  <si>
    <r>
      <rPr>
        <b/>
        <sz val="11"/>
        <color theme="1"/>
        <rFont val="Calibri"/>
        <family val="2"/>
        <scheme val="minor"/>
      </rPr>
      <t>RDA</t>
    </r>
    <r>
      <rPr>
        <sz val="11"/>
        <color theme="1"/>
        <rFont val="Calibri"/>
        <family val="2"/>
        <scheme val="minor"/>
      </rPr>
      <t xml:space="preserve"> - Recommended Daily Amount </t>
    </r>
  </si>
  <si>
    <r>
      <rPr>
        <b/>
        <sz val="11"/>
        <color theme="1"/>
        <rFont val="Calibri"/>
        <family val="2"/>
        <scheme val="minor"/>
      </rPr>
      <t>RDI</t>
    </r>
    <r>
      <rPr>
        <sz val="11"/>
        <color theme="1"/>
        <rFont val="Calibri"/>
        <family val="2"/>
        <scheme val="minor"/>
      </rPr>
      <t xml:space="preserve"> - Recommended Daily Intakes </t>
    </r>
  </si>
  <si>
    <r>
      <rPr>
        <b/>
        <sz val="11"/>
        <color theme="1"/>
        <rFont val="Calibri"/>
        <family val="2"/>
        <scheme val="minor"/>
      </rPr>
      <t>RNI</t>
    </r>
    <r>
      <rPr>
        <sz val="11"/>
        <color theme="1"/>
        <rFont val="Calibri"/>
        <family val="2"/>
        <scheme val="minor"/>
      </rPr>
      <t xml:space="preserve"> - Reference Nutrient Intake </t>
    </r>
  </si>
  <si>
    <r>
      <rPr>
        <b/>
        <sz val="11"/>
        <color theme="1"/>
        <rFont val="Calibri"/>
        <family val="2"/>
        <scheme val="minor"/>
      </rPr>
      <t>RI</t>
    </r>
    <r>
      <rPr>
        <sz val="11"/>
        <color theme="1"/>
        <rFont val="Calibri"/>
        <family val="2"/>
        <scheme val="minor"/>
      </rPr>
      <t xml:space="preserve"> - Reference Intake </t>
    </r>
  </si>
  <si>
    <r>
      <rPr>
        <b/>
        <sz val="11"/>
        <color theme="1"/>
        <rFont val="Calibri"/>
        <family val="2"/>
        <scheme val="minor"/>
      </rPr>
      <t>SACN</t>
    </r>
    <r>
      <rPr>
        <sz val="11"/>
        <color theme="1"/>
        <rFont val="Calibri"/>
        <family val="2"/>
        <scheme val="minor"/>
      </rPr>
      <t xml:space="preserve"> – Scientific Advisory Committee on Nutrition</t>
    </r>
  </si>
  <si>
    <r>
      <t xml:space="preserve">SUL </t>
    </r>
    <r>
      <rPr>
        <sz val="11"/>
        <color theme="1"/>
        <rFont val="Calibri"/>
        <family val="2"/>
        <scheme val="minor"/>
      </rPr>
      <t>- Safe Upper Level</t>
    </r>
  </si>
  <si>
    <r>
      <rPr>
        <b/>
        <sz val="11"/>
        <color theme="1"/>
        <rFont val="Calibri"/>
        <family val="2"/>
        <scheme val="minor"/>
      </rPr>
      <t>TUL</t>
    </r>
    <r>
      <rPr>
        <sz val="11"/>
        <color theme="1"/>
        <rFont val="Calibri"/>
        <family val="2"/>
        <scheme val="minor"/>
      </rPr>
      <t xml:space="preserve"> – Tolerable Upper Limit</t>
    </r>
  </si>
  <si>
    <r>
      <rPr>
        <b/>
        <sz val="11"/>
        <color theme="1"/>
        <rFont val="Calibri"/>
        <family val="2"/>
        <scheme val="minor"/>
      </rPr>
      <t>UK</t>
    </r>
    <r>
      <rPr>
        <sz val="11"/>
        <color theme="1"/>
        <rFont val="Calibri"/>
        <family val="2"/>
        <scheme val="minor"/>
      </rPr>
      <t xml:space="preserve"> – United Kingdom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</si>
</sst>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quot;Product, g &quot;\ 0.0"/>
  </numFmts>
  <fonts count="114">
    <font>
      <sz val="11"/>
      <color theme="1"/>
      <name val="Calibri"/>
      <family val="2"/>
      <scheme val="minor"/>
    </font>
    <font>
      <sz val="10"/>
      <name val="Arial"/>
      <family val="2"/>
    </font>
    <font>
      <sz val="11"/>
      <color indexed="8"/>
      <name val="Calibri"/>
      <family val="2"/>
    </font>
    <font>
      <sz val="10"/>
      <color indexed="8"/>
      <name val="Arial"/>
      <family val="2"/>
    </font>
    <font>
      <b/>
      <sz val="10"/>
      <color theme="1"/>
      <name val="Arial"/>
      <family val="2"/>
    </font>
    <font>
      <b/>
      <sz val="12"/>
      <color theme="1"/>
      <name val="Arial"/>
      <family val="2"/>
    </font>
    <font>
      <b/>
      <vertAlign val="subscript"/>
      <sz val="10"/>
      <color theme="1"/>
      <name val="Arial"/>
      <family val="2"/>
    </font>
    <font>
      <b/>
      <sz val="10"/>
      <color theme="0"/>
      <name val="Arial"/>
      <family val="2"/>
    </font>
    <font>
      <sz val="14"/>
      <color theme="1"/>
      <name val="Calibri"/>
      <family val="2"/>
      <scheme val="minor"/>
    </font>
    <font>
      <b/>
      <sz val="14"/>
      <color theme="1"/>
      <name val="Calibri"/>
      <family val="2"/>
      <scheme val="minor"/>
    </font>
    <font>
      <b/>
      <sz val="14"/>
      <color rgb="FF7D888F"/>
      <name val="Arial"/>
      <family val="2"/>
    </font>
    <font>
      <b/>
      <sz val="22"/>
      <name val="Arial"/>
      <family val="2"/>
    </font>
    <font>
      <b/>
      <sz val="26"/>
      <name val="Arial"/>
      <family val="2"/>
    </font>
    <font>
      <b/>
      <sz val="10"/>
      <name val="Arial"/>
      <family val="2"/>
    </font>
    <font>
      <sz val="11"/>
      <name val="Calibri"/>
      <family val="2"/>
      <scheme val="minor"/>
    </font>
    <font>
      <b/>
      <sz val="14"/>
      <color theme="0"/>
      <name val="Arial"/>
      <family val="2"/>
    </font>
    <font>
      <b/>
      <sz val="11"/>
      <color theme="1"/>
      <name val="Calibri"/>
      <family val="2"/>
      <scheme val="minor"/>
    </font>
    <font>
      <b/>
      <sz val="8"/>
      <color theme="1"/>
      <name val="Arial"/>
      <family val="2"/>
    </font>
    <font>
      <b/>
      <sz val="9"/>
      <color indexed="81"/>
      <name val="Tahoma"/>
      <family val="2"/>
    </font>
    <font>
      <sz val="9"/>
      <color indexed="81"/>
      <name val="Tahoma"/>
      <family val="2"/>
    </font>
    <font>
      <sz val="11"/>
      <color rgb="FFFF0000"/>
      <name val="Calibri"/>
      <family val="2"/>
      <scheme val="minor"/>
    </font>
    <font>
      <b/>
      <u/>
      <sz val="11"/>
      <color theme="1"/>
      <name val="Calibri"/>
      <family val="2"/>
      <scheme val="minor"/>
    </font>
    <font>
      <sz val="11"/>
      <color theme="0"/>
      <name val="Calibri"/>
      <family val="2"/>
      <scheme val="minor"/>
    </font>
    <font>
      <b/>
      <sz val="14"/>
      <color theme="1"/>
      <name val="Arial"/>
      <family val="2"/>
    </font>
    <font>
      <b/>
      <sz val="11"/>
      <color theme="1"/>
      <name val="Arial"/>
      <family val="2"/>
    </font>
    <font>
      <sz val="10"/>
      <color theme="1"/>
      <name val="Arial"/>
      <family val="2"/>
    </font>
    <font>
      <sz val="9"/>
      <color theme="1"/>
      <name val="Arial"/>
      <family val="2"/>
    </font>
    <font>
      <sz val="9"/>
      <name val="Arial"/>
      <family val="2"/>
    </font>
    <font>
      <sz val="16"/>
      <color theme="1"/>
      <name val="Calibri"/>
      <family val="2"/>
      <scheme val="minor"/>
    </font>
    <font>
      <i/>
      <sz val="11"/>
      <color theme="1"/>
      <name val="Calibri"/>
      <family val="2"/>
      <scheme val="minor"/>
    </font>
    <font>
      <b/>
      <sz val="11"/>
      <name val="Arial"/>
      <family val="2"/>
    </font>
    <font>
      <i/>
      <sz val="11"/>
      <color theme="1"/>
      <name val="Arial"/>
      <family val="2"/>
    </font>
    <font>
      <sz val="20"/>
      <color theme="1"/>
      <name val="Calibri"/>
      <family val="2"/>
      <scheme val="minor"/>
    </font>
    <font>
      <b/>
      <sz val="22"/>
      <color theme="1"/>
      <name val="Calibri"/>
      <family val="2"/>
      <scheme val="minor"/>
    </font>
    <font>
      <sz val="18"/>
      <color theme="1"/>
      <name val="Calibri"/>
      <family val="2"/>
      <scheme val="minor"/>
    </font>
    <font>
      <i/>
      <sz val="9"/>
      <color theme="1"/>
      <name val="Calibri"/>
      <family val="2"/>
      <scheme val="minor"/>
    </font>
    <font>
      <sz val="12"/>
      <color theme="1"/>
      <name val="Calibri"/>
      <family val="2"/>
      <scheme val="minor"/>
    </font>
    <font>
      <b/>
      <sz val="12"/>
      <color theme="1"/>
      <name val="Calibri"/>
      <family val="2"/>
      <scheme val="minor"/>
    </font>
    <font>
      <b/>
      <u/>
      <sz val="12"/>
      <color theme="1"/>
      <name val="Calibri"/>
      <family val="2"/>
      <scheme val="minor"/>
    </font>
    <font>
      <i/>
      <sz val="14"/>
      <color theme="1"/>
      <name val="Calibri"/>
      <family val="2"/>
      <scheme val="minor"/>
    </font>
    <font>
      <sz val="14"/>
      <color rgb="FFFF0000"/>
      <name val="Calibri"/>
      <family val="2"/>
      <scheme val="minor"/>
    </font>
    <font>
      <sz val="11"/>
      <color rgb="FF201547"/>
      <name val="Calibri"/>
      <family val="2"/>
      <scheme val="minor"/>
    </font>
    <font>
      <sz val="14"/>
      <name val="Calibri"/>
      <family val="2"/>
      <scheme val="minor"/>
    </font>
    <font>
      <i/>
      <sz val="12"/>
      <color theme="1"/>
      <name val="Calibri"/>
      <family val="2"/>
      <scheme val="minor"/>
    </font>
    <font>
      <i/>
      <u/>
      <sz val="18"/>
      <color theme="1"/>
      <name val="Calibri"/>
      <family val="2"/>
      <scheme val="minor"/>
    </font>
    <font>
      <b/>
      <i/>
      <sz val="12"/>
      <color theme="1"/>
      <name val="Calibri"/>
      <family val="2"/>
      <scheme val="minor"/>
    </font>
    <font>
      <b/>
      <u/>
      <sz val="12"/>
      <name val="Arial"/>
      <family val="2"/>
    </font>
    <font>
      <b/>
      <sz val="9"/>
      <color theme="1"/>
      <name val="Calibri"/>
      <family val="2"/>
      <scheme val="minor"/>
    </font>
    <font>
      <b/>
      <sz val="14"/>
      <color rgb="FF413E8A"/>
      <name val="Calibri"/>
      <family val="2"/>
      <scheme val="minor"/>
    </font>
    <font>
      <b/>
      <sz val="14"/>
      <color rgb="FF413E8A"/>
      <name val="Cocon"/>
      <family val="3"/>
    </font>
    <font>
      <b/>
      <sz val="13"/>
      <color rgb="FF413E8A"/>
      <name val="Calibri"/>
      <family val="2"/>
      <scheme val="minor"/>
    </font>
    <font>
      <b/>
      <sz val="14"/>
      <color theme="0"/>
      <name val="Calibri"/>
      <family val="2"/>
      <scheme val="minor"/>
    </font>
    <font>
      <b/>
      <i/>
      <sz val="12"/>
      <color theme="1"/>
      <name val="Arial"/>
      <family val="2"/>
    </font>
    <font>
      <b/>
      <sz val="18"/>
      <color theme="0"/>
      <name val="Arial"/>
      <family val="2"/>
    </font>
    <font>
      <b/>
      <sz val="18"/>
      <color rgb="FF413E8A"/>
      <name val="Calibri"/>
      <family val="2"/>
      <scheme val="minor"/>
    </font>
    <font>
      <b/>
      <sz val="23"/>
      <color rgb="FF413E8A"/>
      <name val="Microsoft JhengHei"/>
      <family val="2"/>
    </font>
    <font>
      <u/>
      <sz val="11"/>
      <color theme="10"/>
      <name val="Calibri"/>
      <family val="2"/>
      <scheme val="minor"/>
    </font>
    <font>
      <b/>
      <sz val="16"/>
      <color theme="0"/>
      <name val="Calibri"/>
      <family val="2"/>
      <scheme val="minor"/>
    </font>
    <font>
      <sz val="8"/>
      <color theme="1"/>
      <name val="Calibri"/>
      <family val="2"/>
      <scheme val="minor"/>
    </font>
    <font>
      <sz val="10"/>
      <color theme="1"/>
      <name val="Calibri"/>
      <family val="2"/>
      <scheme val="minor"/>
    </font>
    <font>
      <b/>
      <sz val="11"/>
      <name val="Calibri"/>
      <family val="2"/>
      <scheme val="minor"/>
    </font>
    <font>
      <b/>
      <sz val="16"/>
      <color rgb="FF413E8A"/>
      <name val="Calibri"/>
      <family val="2"/>
      <scheme val="minor"/>
    </font>
    <font>
      <sz val="11"/>
      <color rgb="FF413E8A"/>
      <name val="Calibri"/>
      <family val="2"/>
      <scheme val="minor"/>
    </font>
    <font>
      <b/>
      <sz val="20"/>
      <color rgb="FF413E8A"/>
      <name val="Calibri"/>
      <family val="2"/>
      <scheme val="minor"/>
    </font>
    <font>
      <b/>
      <sz val="24"/>
      <color rgb="FF413E8A"/>
      <name val="Microsoft JhengHei"/>
      <family val="2"/>
    </font>
    <font>
      <sz val="11"/>
      <color theme="1"/>
      <name val="Calibri"/>
      <family val="2"/>
      <scheme val="minor"/>
    </font>
    <font>
      <b/>
      <sz val="12"/>
      <color rgb="FF413E8A"/>
      <name val="Calibri"/>
      <family val="2"/>
      <scheme val="minor"/>
    </font>
    <font>
      <b/>
      <sz val="12"/>
      <color theme="6" tint="-0.249977111117893"/>
      <name val="Calibri"/>
      <family val="2"/>
      <scheme val="minor"/>
    </font>
    <font>
      <b/>
      <sz val="12"/>
      <color theme="6" tint="-0.499984740745262"/>
      <name val="Calibri"/>
      <family val="2"/>
      <scheme val="minor"/>
    </font>
    <font>
      <b/>
      <sz val="12"/>
      <color rgb="FFFF0000"/>
      <name val="Calibri"/>
      <family val="2"/>
      <scheme val="minor"/>
    </font>
    <font>
      <sz val="22"/>
      <color theme="0"/>
      <name val="Calibri"/>
      <family val="2"/>
      <scheme val="minor"/>
    </font>
    <font>
      <sz val="12"/>
      <name val="Calibri"/>
      <family val="2"/>
      <scheme val="minor"/>
    </font>
    <font>
      <b/>
      <sz val="10"/>
      <color theme="1"/>
      <name val="Calibri"/>
      <family val="2"/>
    </font>
    <font>
      <sz val="14"/>
      <color rgb="FF000000"/>
      <name val="Calibri"/>
      <scheme val="minor"/>
    </font>
    <font>
      <sz val="14"/>
      <color theme="1"/>
      <name val="Calibri"/>
      <scheme val="minor"/>
    </font>
    <font>
      <b/>
      <i/>
      <sz val="14"/>
      <color theme="1"/>
      <name val="Calibri"/>
      <family val="2"/>
      <scheme val="minor"/>
    </font>
    <font>
      <b/>
      <sz val="10"/>
      <color rgb="FFFF0000"/>
      <name val="Arial"/>
      <family val="2"/>
    </font>
    <font>
      <b/>
      <sz val="10"/>
      <color rgb="FF000000"/>
      <name val="Arial"/>
      <family val="2"/>
    </font>
    <font>
      <b/>
      <sz val="10"/>
      <color theme="1"/>
      <name val="Calibri"/>
      <family val="2"/>
      <scheme val="minor"/>
    </font>
    <font>
      <b/>
      <sz val="10"/>
      <color rgb="FF413E8A"/>
      <name val="Calibri"/>
      <family val="2"/>
      <scheme val="minor"/>
    </font>
    <font>
      <b/>
      <sz val="10"/>
      <color theme="6" tint="-0.249977111117893"/>
      <name val="Calibri"/>
      <family val="2"/>
      <scheme val="minor"/>
    </font>
    <font>
      <b/>
      <sz val="10"/>
      <color theme="6" tint="-0.499984740745262"/>
      <name val="Calibri"/>
      <family val="2"/>
      <scheme val="minor"/>
    </font>
    <font>
      <b/>
      <sz val="10"/>
      <color rgb="FFFF0000"/>
      <name val="Calibri"/>
      <family val="2"/>
      <scheme val="minor"/>
    </font>
    <font>
      <b/>
      <i/>
      <u/>
      <sz val="18"/>
      <color rgb="FF000000"/>
      <name val="Calibri"/>
      <scheme val="minor"/>
    </font>
    <font>
      <sz val="14"/>
      <color rgb="FF000000"/>
      <name val="Calibri"/>
    </font>
    <font>
      <i/>
      <sz val="14"/>
      <color rgb="FFFF0000"/>
      <name val="Calibri"/>
    </font>
    <font>
      <sz val="14"/>
      <color theme="1"/>
      <name val="Calibri"/>
    </font>
    <font>
      <i/>
      <sz val="14"/>
      <color rgb="FF000000"/>
      <name val="Calibri"/>
    </font>
    <font>
      <b/>
      <sz val="14"/>
      <color rgb="FF000000"/>
      <name val="Calibri"/>
    </font>
    <font>
      <i/>
      <sz val="12"/>
      <color rgb="FF000000"/>
      <name val="Calibri"/>
    </font>
    <font>
      <b/>
      <sz val="14"/>
      <color theme="1"/>
      <name val="Calibri"/>
      <charset val="1"/>
    </font>
    <font>
      <b/>
      <sz val="14"/>
      <color rgb="FF000000"/>
      <name val="Calibri"/>
      <scheme val="minor"/>
    </font>
    <font>
      <i/>
      <sz val="12"/>
      <color rgb="FF000000"/>
      <name val="Calibri"/>
      <scheme val="minor"/>
    </font>
    <font>
      <b/>
      <sz val="10"/>
      <color theme="1"/>
      <name val="Calibri"/>
      <scheme val="minor"/>
    </font>
    <font>
      <sz val="8"/>
      <color theme="1"/>
      <name val="Arial"/>
      <family val="2"/>
    </font>
    <font>
      <b/>
      <u/>
      <sz val="12"/>
      <color rgb="FF000000"/>
      <name val="Calibri"/>
      <scheme val="minor"/>
    </font>
    <font>
      <sz val="12"/>
      <color rgb="FF000000"/>
      <name val="Calibri"/>
      <scheme val="minor"/>
    </font>
    <font>
      <vertAlign val="superscript"/>
      <sz val="12"/>
      <color rgb="FF000000"/>
      <name val="Calibri"/>
      <scheme val="minor"/>
    </font>
    <font>
      <b/>
      <sz val="12"/>
      <color rgb="FF000000"/>
      <name val="Calibri"/>
      <scheme val="minor"/>
    </font>
    <font>
      <vertAlign val="superscript"/>
      <sz val="14"/>
      <color rgb="FF000000"/>
      <name val="Calibri"/>
      <scheme val="minor"/>
    </font>
    <font>
      <sz val="14"/>
      <color rgb="FFFF0000"/>
      <name val="Calibri"/>
      <scheme val="minor"/>
    </font>
    <font>
      <b/>
      <sz val="11"/>
      <color rgb="FF000000"/>
      <name val="Calibri"/>
      <scheme val="minor"/>
    </font>
    <font>
      <b/>
      <sz val="14"/>
      <color rgb="FF000000"/>
      <name val="Calibri"/>
      <family val="2"/>
    </font>
    <font>
      <i/>
      <sz val="12"/>
      <color rgb="FF000000"/>
      <name val="Calibri"/>
      <family val="2"/>
    </font>
    <font>
      <sz val="14"/>
      <color rgb="FF000000"/>
      <name val="Calibri"/>
      <family val="2"/>
    </font>
    <font>
      <b/>
      <sz val="23"/>
      <color rgb="FFFFFFFF"/>
      <name val="Microsoft JhengHei"/>
    </font>
    <font>
      <sz val="11"/>
      <name val="Arial"/>
      <family val="2"/>
    </font>
    <font>
      <b/>
      <i/>
      <sz val="14"/>
      <color theme="1"/>
      <name val="Arial"/>
      <family val="2"/>
    </font>
    <font>
      <sz val="10"/>
      <color rgb="FF000000"/>
      <name val="Arial"/>
      <family val="2"/>
    </font>
    <font>
      <sz val="9"/>
      <color indexed="81"/>
      <name val="Tahoma"/>
      <charset val="1"/>
    </font>
    <font>
      <b/>
      <sz val="9"/>
      <color indexed="81"/>
      <name val="Tahoma"/>
      <charset val="1"/>
    </font>
    <font>
      <b/>
      <sz val="10"/>
      <color rgb="FF000000"/>
      <name val="Arial"/>
    </font>
    <font>
      <b/>
      <vertAlign val="subscript"/>
      <sz val="10"/>
      <color rgb="FF000000"/>
      <name val="Arial"/>
    </font>
    <font>
      <sz val="10"/>
      <color rgb="FFFF0000"/>
      <name val="Arial"/>
      <family val="2"/>
    </font>
  </fonts>
  <fills count="40">
    <fill>
      <patternFill patternType="none"/>
    </fill>
    <fill>
      <patternFill patternType="gray125"/>
    </fill>
    <fill>
      <patternFill patternType="solid">
        <fgColor indexed="22"/>
        <bgColor indexed="24"/>
      </patternFill>
    </fill>
    <fill>
      <patternFill patternType="solid">
        <fgColor indexed="9"/>
        <bgColor indexed="64"/>
      </patternFill>
    </fill>
    <fill>
      <patternFill patternType="solid">
        <fgColor indexed="9"/>
        <bgColor indexed="24"/>
      </patternFill>
    </fill>
    <fill>
      <patternFill patternType="solid">
        <fgColor theme="0" tint="-0.249977111117893"/>
        <bgColor indexed="64"/>
      </patternFill>
    </fill>
    <fill>
      <patternFill patternType="solid">
        <fgColor theme="0"/>
        <bgColor indexed="64"/>
      </patternFill>
    </fill>
    <fill>
      <patternFill patternType="solid">
        <fgColor theme="0" tint="-0.249977111117893"/>
        <bgColor indexed="22"/>
      </patternFill>
    </fill>
    <fill>
      <patternFill patternType="solid">
        <fgColor theme="0"/>
        <bgColor indexed="24"/>
      </patternFill>
    </fill>
    <fill>
      <patternFill patternType="solid">
        <fgColor theme="0" tint="-0.34998626667073579"/>
        <bgColor indexed="64"/>
      </patternFill>
    </fill>
    <fill>
      <patternFill patternType="solid">
        <fgColor theme="0"/>
        <bgColor indexed="22"/>
      </patternFill>
    </fill>
    <fill>
      <patternFill patternType="solid">
        <fgColor rgb="FF302D7E"/>
        <bgColor indexed="22"/>
      </patternFill>
    </fill>
    <fill>
      <patternFill patternType="solid">
        <fgColor rgb="FF9D1E81"/>
        <bgColor indexed="22"/>
      </patternFill>
    </fill>
    <fill>
      <patternFill patternType="solid">
        <fgColor indexed="22"/>
        <bgColor indexed="22"/>
      </patternFill>
    </fill>
    <fill>
      <patternFill patternType="solid">
        <fgColor indexed="65"/>
        <bgColor indexed="22"/>
      </patternFill>
    </fill>
    <fill>
      <patternFill patternType="solid">
        <fgColor indexed="65"/>
        <bgColor indexed="64"/>
      </patternFill>
    </fill>
    <fill>
      <patternFill patternType="solid">
        <fgColor indexed="9"/>
        <bgColor indexed="22"/>
      </patternFill>
    </fill>
    <fill>
      <patternFill patternType="solid">
        <fgColor rgb="FFB2B2B2"/>
        <bgColor indexed="24"/>
      </patternFill>
    </fill>
    <fill>
      <patternFill patternType="solid">
        <fgColor rgb="FFB2B2B2"/>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4.9989318521683403E-2"/>
        <bgColor indexed="24"/>
      </patternFill>
    </fill>
    <fill>
      <patternFill patternType="solid">
        <fgColor rgb="FFFF757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6D6D"/>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EF0F5"/>
        <bgColor indexed="64"/>
      </patternFill>
    </fill>
    <fill>
      <patternFill patternType="solid">
        <fgColor rgb="FFA09DD3"/>
        <bgColor indexed="64"/>
      </patternFill>
    </fill>
    <fill>
      <patternFill patternType="solid">
        <fgColor rgb="FFFEF0F5"/>
        <bgColor indexed="22"/>
      </patternFill>
    </fill>
    <fill>
      <patternFill patternType="solid">
        <fgColor rgb="FFC00000"/>
        <bgColor indexed="64"/>
      </patternFill>
    </fill>
    <fill>
      <patternFill patternType="solid">
        <fgColor rgb="FF413E8A"/>
        <bgColor indexed="64"/>
      </patternFill>
    </fill>
    <fill>
      <patternFill patternType="solid">
        <fgColor rgb="FFFCD3E2"/>
        <bgColor indexed="64"/>
      </patternFill>
    </fill>
    <fill>
      <patternFill patternType="solid">
        <fgColor rgb="FF00B050"/>
        <bgColor indexed="64"/>
      </patternFill>
    </fill>
    <fill>
      <patternFill patternType="solid">
        <fgColor theme="2" tint="-9.9978637043366805E-2"/>
        <bgColor indexed="64"/>
      </patternFill>
    </fill>
    <fill>
      <patternFill patternType="solid">
        <fgColor rgb="FFFF9BDE"/>
        <bgColor indexed="64"/>
      </patternFill>
    </fill>
    <fill>
      <patternFill patternType="solid">
        <fgColor rgb="FFFFC000"/>
        <bgColor rgb="FF000000"/>
      </patternFill>
    </fill>
    <fill>
      <patternFill patternType="solid">
        <fgColor indexed="65"/>
        <bgColor rgb="FF000000"/>
      </patternFill>
    </fill>
  </fills>
  <borders count="103">
    <border>
      <left/>
      <right/>
      <top/>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style="thin">
        <color indexed="8"/>
      </top>
      <bottom/>
      <diagonal/>
    </border>
    <border>
      <left style="medium">
        <color indexed="64"/>
      </left>
      <right style="thin">
        <color indexed="8"/>
      </right>
      <top style="thin">
        <color indexed="8"/>
      </top>
      <bottom style="thin">
        <color indexed="8"/>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8"/>
      </top>
      <bottom/>
      <diagonal/>
    </border>
    <border>
      <left style="medium">
        <color indexed="64"/>
      </left>
      <right style="thin">
        <color indexed="64"/>
      </right>
      <top style="thin">
        <color indexed="8"/>
      </top>
      <bottom/>
      <diagonal/>
    </border>
    <border>
      <left style="medium">
        <color indexed="64"/>
      </left>
      <right style="thin">
        <color indexed="8"/>
      </right>
      <top style="thin">
        <color indexed="8"/>
      </top>
      <bottom style="medium">
        <color indexed="64"/>
      </bottom>
      <diagonal/>
    </border>
    <border>
      <left style="medium">
        <color indexed="64"/>
      </left>
      <right style="thin">
        <color indexed="64"/>
      </right>
      <top style="medium">
        <color indexed="64"/>
      </top>
      <bottom style="thin">
        <color indexed="8"/>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style="medium">
        <color indexed="64"/>
      </bottom>
      <diagonal/>
    </border>
    <border>
      <left style="medium">
        <color indexed="64"/>
      </left>
      <right style="thin">
        <color indexed="64"/>
      </right>
      <top/>
      <bottom style="thin">
        <color indexed="64"/>
      </bottom>
      <diagonal/>
    </border>
    <border>
      <left style="medium">
        <color indexed="64"/>
      </left>
      <right/>
      <top/>
      <bottom/>
      <diagonal/>
    </border>
    <border>
      <left/>
      <right style="thin">
        <color indexed="64"/>
      </right>
      <top style="medium">
        <color indexed="64"/>
      </top>
      <bottom style="thin">
        <color indexed="8"/>
      </bottom>
      <diagonal/>
    </border>
    <border>
      <left/>
      <right style="thin">
        <color indexed="64"/>
      </right>
      <top style="thin">
        <color indexed="8"/>
      </top>
      <bottom style="thin">
        <color indexed="8"/>
      </bottom>
      <diagonal/>
    </border>
    <border>
      <left/>
      <right style="thin">
        <color indexed="64"/>
      </right>
      <top style="thin">
        <color indexed="8"/>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auto="1"/>
      </top>
      <bottom style="medium">
        <color indexed="64"/>
      </bottom>
      <diagonal/>
    </border>
    <border>
      <left/>
      <right style="medium">
        <color auto="1"/>
      </right>
      <top style="medium">
        <color auto="1"/>
      </top>
      <bottom style="medium">
        <color auto="1"/>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diagonal/>
    </border>
    <border>
      <left style="thick">
        <color rgb="FF413E8A"/>
      </left>
      <right/>
      <top/>
      <bottom/>
      <diagonal/>
    </border>
    <border>
      <left/>
      <right/>
      <top/>
      <bottom style="thick">
        <color rgb="FF413E8A"/>
      </bottom>
      <diagonal/>
    </border>
    <border>
      <left style="thick">
        <color rgb="FF413E8A"/>
      </left>
      <right/>
      <top style="thick">
        <color rgb="FF413E8A"/>
      </top>
      <bottom/>
      <diagonal/>
    </border>
    <border>
      <left/>
      <right/>
      <top style="thick">
        <color rgb="FF413E8A"/>
      </top>
      <bottom/>
      <diagonal/>
    </border>
    <border>
      <left style="thick">
        <color rgb="FF413E8A"/>
      </left>
      <right/>
      <top/>
      <bottom style="thick">
        <color rgb="FF413E8A"/>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ck">
        <color rgb="FF413E8A"/>
      </top>
      <bottom style="thick">
        <color rgb="FF413E8A"/>
      </bottom>
      <diagonal/>
    </border>
    <border>
      <left style="medium">
        <color indexed="64"/>
      </left>
      <right/>
      <top style="thick">
        <color rgb="FF413E8A"/>
      </top>
      <bottom style="thick">
        <color rgb="FF413E8A"/>
      </bottom>
      <diagonal/>
    </border>
    <border>
      <left style="medium">
        <color indexed="64"/>
      </left>
      <right style="medium">
        <color indexed="64"/>
      </right>
      <top style="thick">
        <color rgb="FF413E8A"/>
      </top>
      <bottom style="thick">
        <color rgb="FF413E8A"/>
      </bottom>
      <diagonal/>
    </border>
    <border>
      <left/>
      <right style="thick">
        <color rgb="FF413E8A"/>
      </right>
      <top/>
      <bottom/>
      <diagonal/>
    </border>
    <border>
      <left/>
      <right style="thick">
        <color rgb="FF413E8A"/>
      </right>
      <top style="thick">
        <color rgb="FF413E8A"/>
      </top>
      <bottom/>
      <diagonal/>
    </border>
    <border>
      <left/>
      <right style="thick">
        <color rgb="FF413E8A"/>
      </right>
      <top/>
      <bottom style="thick">
        <color rgb="FF413E8A"/>
      </bottom>
      <diagonal/>
    </border>
    <border>
      <left style="thick">
        <color rgb="FF413E8A"/>
      </left>
      <right style="thick">
        <color rgb="FF413E8A"/>
      </right>
      <top style="thick">
        <color rgb="FF413E8A"/>
      </top>
      <bottom style="thick">
        <color rgb="FF413E8A"/>
      </bottom>
      <diagonal/>
    </border>
    <border>
      <left style="thick">
        <color rgb="FF413E8A"/>
      </left>
      <right style="medium">
        <color indexed="64"/>
      </right>
      <top style="thick">
        <color rgb="FF413E8A"/>
      </top>
      <bottom style="thick">
        <color rgb="FF413E8A"/>
      </bottom>
      <diagonal/>
    </border>
    <border>
      <left style="thick">
        <color rgb="FF413E8A"/>
      </left>
      <right/>
      <top/>
      <bottom style="thin">
        <color rgb="FF413E8A"/>
      </bottom>
      <diagonal/>
    </border>
    <border>
      <left/>
      <right/>
      <top/>
      <bottom style="thin">
        <color rgb="FF413E8A"/>
      </bottom>
      <diagonal/>
    </border>
    <border>
      <left/>
      <right style="thick">
        <color rgb="FF413E8A"/>
      </right>
      <top/>
      <bottom style="thin">
        <color rgb="FF413E8A"/>
      </bottom>
      <diagonal/>
    </border>
    <border>
      <left style="thick">
        <color rgb="FF413E8A"/>
      </left>
      <right style="thick">
        <color rgb="FF413E8A"/>
      </right>
      <top style="thick">
        <color rgb="FF413E8A"/>
      </top>
      <bottom/>
      <diagonal/>
    </border>
    <border>
      <left style="thick">
        <color rgb="FF413E8A"/>
      </left>
      <right style="thick">
        <color rgb="FF413E8A"/>
      </right>
      <top/>
      <bottom style="thick">
        <color rgb="FF413E8A"/>
      </bottom>
      <diagonal/>
    </border>
    <border>
      <left style="thick">
        <color rgb="FF413E8A"/>
      </left>
      <right/>
      <top style="thick">
        <color rgb="FF413E8A"/>
      </top>
      <bottom style="thick">
        <color rgb="FF413E8A"/>
      </bottom>
      <diagonal/>
    </border>
    <border>
      <left style="thick">
        <color rgb="FF413E8A"/>
      </left>
      <right style="thick">
        <color rgb="FF413E8A"/>
      </right>
      <top/>
      <bottom/>
      <diagonal/>
    </border>
    <border>
      <left style="medium">
        <color indexed="64"/>
      </left>
      <right style="thick">
        <color rgb="FF413E8A"/>
      </right>
      <top style="thick">
        <color rgb="FF413E8A"/>
      </top>
      <bottom style="thick">
        <color rgb="FF413E8A"/>
      </bottom>
      <diagonal/>
    </border>
    <border>
      <left style="medium">
        <color rgb="FF413E8A"/>
      </left>
      <right style="medium">
        <color rgb="FF413E8A"/>
      </right>
      <top style="medium">
        <color rgb="FF413E8A"/>
      </top>
      <bottom style="medium">
        <color rgb="FF413E8A"/>
      </bottom>
      <diagonal/>
    </border>
    <border>
      <left style="medium">
        <color rgb="FF413E8A"/>
      </left>
      <right style="medium">
        <color rgb="FF413E8A"/>
      </right>
      <top/>
      <bottom/>
      <diagonal/>
    </border>
    <border>
      <left style="medium">
        <color rgb="FF413E8A"/>
      </left>
      <right style="medium">
        <color rgb="FF413E8A"/>
      </right>
      <top/>
      <bottom style="medium">
        <color indexed="64"/>
      </bottom>
      <diagonal/>
    </border>
    <border>
      <left style="medium">
        <color rgb="FF413E8A"/>
      </left>
      <right style="medium">
        <color rgb="FF413E8A"/>
      </right>
      <top style="medium">
        <color indexed="64"/>
      </top>
      <bottom/>
      <diagonal/>
    </border>
    <border>
      <left style="medium">
        <color rgb="FF413E8A"/>
      </left>
      <right style="medium">
        <color rgb="FF413E8A"/>
      </right>
      <top/>
      <bottom style="medium">
        <color rgb="FF413E8A"/>
      </bottom>
      <diagonal/>
    </border>
    <border>
      <left/>
      <right style="thick">
        <color rgb="FF413E8A"/>
      </right>
      <top style="thick">
        <color rgb="FF413E8A"/>
      </top>
      <bottom style="thick">
        <color rgb="FF413E8A"/>
      </bottom>
      <diagonal/>
    </border>
    <border>
      <left style="thick">
        <color rgb="FF413E8A"/>
      </left>
      <right/>
      <top/>
      <bottom style="thin">
        <color indexed="64"/>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thin">
        <color indexed="64"/>
      </left>
      <right/>
      <top style="medium">
        <color indexed="64"/>
      </top>
      <bottom/>
      <diagonal/>
    </border>
    <border>
      <left style="thin">
        <color indexed="64"/>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indexed="64"/>
      </left>
      <right/>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s>
  <cellStyleXfs count="13">
    <xf numFmtId="0" fontId="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6" fillId="0" borderId="0" applyNumberFormat="0" applyFill="0" applyBorder="0" applyAlignment="0" applyProtection="0"/>
    <xf numFmtId="9" fontId="65" fillId="0" borderId="0" applyFont="0" applyFill="0" applyBorder="0" applyAlignment="0" applyProtection="0"/>
  </cellStyleXfs>
  <cellXfs count="582">
    <xf numFmtId="0" fontId="0" fillId="0" borderId="0" xfId="0"/>
    <xf numFmtId="0" fontId="0" fillId="0" borderId="0" xfId="0" applyAlignment="1">
      <alignment horizontal="center"/>
    </xf>
    <xf numFmtId="0" fontId="0" fillId="6" borderId="0" xfId="0" applyFill="1"/>
    <xf numFmtId="0" fontId="3" fillId="6" borderId="5" xfId="2" applyFont="1" applyFill="1" applyBorder="1" applyAlignment="1">
      <alignment horizontal="center"/>
    </xf>
    <xf numFmtId="0" fontId="1" fillId="6" borderId="5" xfId="2" applyFill="1" applyBorder="1" applyAlignment="1">
      <alignment horizontal="center"/>
    </xf>
    <xf numFmtId="0" fontId="3" fillId="6" borderId="3" xfId="2" applyFont="1" applyFill="1" applyBorder="1" applyAlignment="1">
      <alignment horizontal="center"/>
    </xf>
    <xf numFmtId="0" fontId="1" fillId="6" borderId="3" xfId="2" applyFill="1" applyBorder="1" applyAlignment="1">
      <alignment horizontal="center"/>
    </xf>
    <xf numFmtId="0" fontId="3" fillId="9" borderId="3" xfId="2" applyFont="1" applyFill="1" applyBorder="1" applyAlignment="1">
      <alignment horizontal="center"/>
    </xf>
    <xf numFmtId="0" fontId="1" fillId="9" borderId="3" xfId="2" applyFill="1" applyBorder="1" applyAlignment="1">
      <alignment horizontal="center"/>
    </xf>
    <xf numFmtId="0" fontId="3" fillId="6" borderId="24" xfId="2" applyFont="1" applyFill="1" applyBorder="1" applyAlignment="1">
      <alignment horizontal="center"/>
    </xf>
    <xf numFmtId="0" fontId="7" fillId="12" borderId="14" xfId="2" applyFont="1" applyFill="1" applyBorder="1" applyAlignment="1">
      <alignment horizontal="center" vertical="center" wrapText="1"/>
    </xf>
    <xf numFmtId="0" fontId="7" fillId="11" borderId="14" xfId="2" applyFont="1" applyFill="1" applyBorder="1" applyAlignment="1">
      <alignment horizontal="center" vertical="center" wrapText="1"/>
    </xf>
    <xf numFmtId="0" fontId="1" fillId="7" borderId="24" xfId="2" applyFill="1" applyBorder="1" applyAlignment="1">
      <alignment horizontal="center" vertical="center" wrapText="1"/>
    </xf>
    <xf numFmtId="0" fontId="1" fillId="6" borderId="17" xfId="2" applyFill="1" applyBorder="1" applyAlignment="1">
      <alignment horizontal="center"/>
    </xf>
    <xf numFmtId="0" fontId="3" fillId="13" borderId="26" xfId="6" applyFont="1" applyFill="1" applyBorder="1" applyAlignment="1">
      <alignment horizontal="center"/>
    </xf>
    <xf numFmtId="0" fontId="3" fillId="13" borderId="21" xfId="6" applyFont="1" applyFill="1" applyBorder="1" applyAlignment="1">
      <alignment horizontal="center"/>
    </xf>
    <xf numFmtId="0" fontId="3" fillId="13" borderId="8" xfId="8" applyFont="1" applyFill="1" applyBorder="1" applyAlignment="1">
      <alignment horizontal="center"/>
    </xf>
    <xf numFmtId="0" fontId="3" fillId="13" borderId="10" xfId="8" applyFont="1" applyFill="1" applyBorder="1" applyAlignment="1">
      <alignment horizontal="center"/>
    </xf>
    <xf numFmtId="1" fontId="1" fillId="13" borderId="6" xfId="2" applyNumberFormat="1" applyFill="1" applyBorder="1" applyAlignment="1">
      <alignment horizontal="center"/>
    </xf>
    <xf numFmtId="1" fontId="1" fillId="13" borderId="8" xfId="2" applyNumberFormat="1" applyFill="1" applyBorder="1" applyAlignment="1">
      <alignment horizontal="center"/>
    </xf>
    <xf numFmtId="0" fontId="1" fillId="13" borderId="8" xfId="2" applyFill="1" applyBorder="1" applyAlignment="1">
      <alignment horizontal="center"/>
    </xf>
    <xf numFmtId="0" fontId="3" fillId="14" borderId="27" xfId="6" applyFont="1" applyFill="1" applyBorder="1" applyAlignment="1">
      <alignment horizontal="center"/>
    </xf>
    <xf numFmtId="0" fontId="3" fillId="14" borderId="22" xfId="6" applyFont="1" applyFill="1" applyBorder="1" applyAlignment="1">
      <alignment horizontal="center"/>
    </xf>
    <xf numFmtId="0" fontId="3" fillId="14" borderId="3" xfId="8" applyFont="1" applyFill="1" applyBorder="1" applyAlignment="1">
      <alignment horizontal="center"/>
    </xf>
    <xf numFmtId="0" fontId="3" fillId="14" borderId="12" xfId="8" applyFont="1" applyFill="1" applyBorder="1" applyAlignment="1">
      <alignment horizontal="center"/>
    </xf>
    <xf numFmtId="1" fontId="1" fillId="14" borderId="4" xfId="2" applyNumberFormat="1" applyFill="1" applyBorder="1" applyAlignment="1">
      <alignment horizontal="center"/>
    </xf>
    <xf numFmtId="1" fontId="1" fillId="14" borderId="3" xfId="2" applyNumberFormat="1" applyFill="1" applyBorder="1" applyAlignment="1">
      <alignment horizontal="center"/>
    </xf>
    <xf numFmtId="0" fontId="1" fillId="14" borderId="3" xfId="2" applyFill="1" applyBorder="1" applyAlignment="1">
      <alignment horizontal="center"/>
    </xf>
    <xf numFmtId="0" fontId="3" fillId="13" borderId="27" xfId="6" applyFont="1" applyFill="1" applyBorder="1" applyAlignment="1">
      <alignment horizontal="center"/>
    </xf>
    <xf numFmtId="0" fontId="3" fillId="13" borderId="22" xfId="6" applyFont="1" applyFill="1" applyBorder="1" applyAlignment="1">
      <alignment horizontal="center"/>
    </xf>
    <xf numFmtId="0" fontId="3" fillId="13" borderId="3" xfId="8" applyFont="1" applyFill="1" applyBorder="1" applyAlignment="1">
      <alignment horizontal="center"/>
    </xf>
    <xf numFmtId="0" fontId="3" fillId="13" borderId="12" xfId="8" applyFont="1" applyFill="1" applyBorder="1" applyAlignment="1">
      <alignment horizontal="center"/>
    </xf>
    <xf numFmtId="1" fontId="1" fillId="13" borderId="4" xfId="2" applyNumberFormat="1" applyFill="1" applyBorder="1" applyAlignment="1">
      <alignment horizontal="center"/>
    </xf>
    <xf numFmtId="1" fontId="1" fillId="13" borderId="3" xfId="2" applyNumberFormat="1" applyFill="1" applyBorder="1" applyAlignment="1">
      <alignment horizontal="center"/>
    </xf>
    <xf numFmtId="0" fontId="1" fillId="13" borderId="3" xfId="2" applyFill="1" applyBorder="1" applyAlignment="1">
      <alignment horizontal="center"/>
    </xf>
    <xf numFmtId="0" fontId="3" fillId="16" borderId="27" xfId="6" applyFont="1" applyFill="1" applyBorder="1" applyAlignment="1">
      <alignment horizontal="center"/>
    </xf>
    <xf numFmtId="0" fontId="3" fillId="16" borderId="22" xfId="6" applyFont="1" applyFill="1" applyBorder="1" applyAlignment="1">
      <alignment horizontal="center"/>
    </xf>
    <xf numFmtId="0" fontId="3" fillId="15" borderId="27" xfId="6" applyFont="1" applyFill="1" applyBorder="1" applyAlignment="1">
      <alignment horizontal="center"/>
    </xf>
    <xf numFmtId="0" fontId="3" fillId="15" borderId="22" xfId="6" applyFont="1" applyFill="1" applyBorder="1" applyAlignment="1">
      <alignment horizontal="center"/>
    </xf>
    <xf numFmtId="0" fontId="3" fillId="15" borderId="3" xfId="8" applyFont="1" applyFill="1" applyBorder="1" applyAlignment="1">
      <alignment horizontal="center"/>
    </xf>
    <xf numFmtId="0" fontId="3" fillId="15" borderId="12" xfId="8" applyFont="1" applyFill="1" applyBorder="1" applyAlignment="1">
      <alignment horizontal="center"/>
    </xf>
    <xf numFmtId="164" fontId="1" fillId="15" borderId="4" xfId="2" applyNumberFormat="1" applyFill="1" applyBorder="1" applyAlignment="1">
      <alignment horizontal="center"/>
    </xf>
    <xf numFmtId="164" fontId="1" fillId="15" borderId="3" xfId="2" applyNumberFormat="1" applyFill="1" applyBorder="1" applyAlignment="1">
      <alignment horizontal="center"/>
    </xf>
    <xf numFmtId="0" fontId="1" fillId="15" borderId="3" xfId="2" applyFill="1" applyBorder="1" applyAlignment="1">
      <alignment horizontal="center"/>
    </xf>
    <xf numFmtId="0" fontId="3" fillId="7" borderId="27" xfId="6" applyFont="1" applyFill="1" applyBorder="1" applyAlignment="1">
      <alignment horizontal="center"/>
    </xf>
    <xf numFmtId="0" fontId="3" fillId="7" borderId="22" xfId="6" applyFont="1" applyFill="1" applyBorder="1" applyAlignment="1">
      <alignment horizontal="center"/>
    </xf>
    <xf numFmtId="0" fontId="3" fillId="7" borderId="3" xfId="8" applyFont="1" applyFill="1" applyBorder="1" applyAlignment="1">
      <alignment horizontal="center"/>
    </xf>
    <xf numFmtId="0" fontId="3" fillId="7" borderId="12" xfId="8" applyFont="1" applyFill="1" applyBorder="1" applyAlignment="1">
      <alignment horizontal="center"/>
    </xf>
    <xf numFmtId="164" fontId="1" fillId="7" borderId="4" xfId="2" applyNumberFormat="1" applyFill="1" applyBorder="1" applyAlignment="1">
      <alignment horizontal="center"/>
    </xf>
    <xf numFmtId="164" fontId="1" fillId="7" borderId="3" xfId="2" applyNumberFormat="1" applyFill="1" applyBorder="1" applyAlignment="1">
      <alignment horizontal="center"/>
    </xf>
    <xf numFmtId="0" fontId="1" fillId="7" borderId="3" xfId="2" applyFill="1" applyBorder="1" applyAlignment="1">
      <alignment horizontal="center"/>
    </xf>
    <xf numFmtId="164" fontId="1" fillId="13" borderId="4" xfId="2" applyNumberFormat="1" applyFill="1" applyBorder="1" applyAlignment="1">
      <alignment horizontal="center"/>
    </xf>
    <xf numFmtId="164" fontId="1" fillId="13" borderId="3" xfId="2" applyNumberFormat="1" applyFill="1" applyBorder="1" applyAlignment="1">
      <alignment horizontal="center"/>
    </xf>
    <xf numFmtId="0" fontId="3" fillId="13" borderId="28" xfId="6" applyFont="1" applyFill="1" applyBorder="1" applyAlignment="1">
      <alignment horizontal="center"/>
    </xf>
    <xf numFmtId="0" fontId="3" fillId="13" borderId="23" xfId="6" applyFont="1" applyFill="1" applyBorder="1" applyAlignment="1">
      <alignment horizontal="center"/>
    </xf>
    <xf numFmtId="0" fontId="3" fillId="13" borderId="5" xfId="8" applyFont="1" applyFill="1" applyBorder="1" applyAlignment="1">
      <alignment horizontal="center"/>
    </xf>
    <xf numFmtId="0" fontId="3" fillId="13" borderId="20" xfId="8" applyFont="1" applyFill="1" applyBorder="1" applyAlignment="1">
      <alignment horizontal="center"/>
    </xf>
    <xf numFmtId="0" fontId="1" fillId="13" borderId="5" xfId="2" applyFill="1" applyBorder="1" applyAlignment="1">
      <alignment horizontal="center"/>
    </xf>
    <xf numFmtId="0" fontId="3" fillId="16" borderId="6" xfId="2" applyFont="1" applyFill="1" applyBorder="1" applyAlignment="1">
      <alignment horizontal="center"/>
    </xf>
    <xf numFmtId="0" fontId="3" fillId="16" borderId="8" xfId="2" applyFont="1" applyFill="1" applyBorder="1" applyAlignment="1">
      <alignment horizontal="center"/>
    </xf>
    <xf numFmtId="1" fontId="1" fillId="14" borderId="8" xfId="2" applyNumberFormat="1" applyFill="1" applyBorder="1" applyAlignment="1">
      <alignment horizontal="center"/>
    </xf>
    <xf numFmtId="0" fontId="1" fillId="14" borderId="8" xfId="2" applyFill="1" applyBorder="1" applyAlignment="1">
      <alignment horizontal="center"/>
    </xf>
    <xf numFmtId="0" fontId="3" fillId="13" borderId="4" xfId="2" applyFont="1" applyFill="1" applyBorder="1" applyAlignment="1">
      <alignment horizontal="center"/>
    </xf>
    <xf numFmtId="0" fontId="3" fillId="13" borderId="3" xfId="2" applyFont="1" applyFill="1" applyBorder="1" applyAlignment="1">
      <alignment horizontal="center"/>
    </xf>
    <xf numFmtId="0" fontId="3" fillId="16" borderId="4" xfId="2" applyFont="1" applyFill="1" applyBorder="1" applyAlignment="1">
      <alignment horizontal="center"/>
    </xf>
    <xf numFmtId="0" fontId="3" fillId="16" borderId="3" xfId="2" applyFont="1" applyFill="1" applyBorder="1" applyAlignment="1">
      <alignment horizontal="center"/>
    </xf>
    <xf numFmtId="0" fontId="1" fillId="14" borderId="3" xfId="2" quotePrefix="1" applyFill="1" applyBorder="1" applyAlignment="1">
      <alignment horizontal="center"/>
    </xf>
    <xf numFmtId="0" fontId="3" fillId="13" borderId="29" xfId="2" applyFont="1" applyFill="1" applyBorder="1" applyAlignment="1">
      <alignment horizontal="center"/>
    </xf>
    <xf numFmtId="0" fontId="3" fillId="13" borderId="5" xfId="2" applyFont="1" applyFill="1" applyBorder="1" applyAlignment="1">
      <alignment horizontal="center"/>
    </xf>
    <xf numFmtId="1" fontId="1" fillId="13" borderId="5" xfId="2" applyNumberFormat="1" applyFill="1" applyBorder="1" applyAlignment="1">
      <alignment horizontal="center"/>
    </xf>
    <xf numFmtId="0" fontId="3" fillId="16" borderId="10" xfId="2" applyFont="1" applyFill="1" applyBorder="1" applyAlignment="1">
      <alignment horizontal="center"/>
    </xf>
    <xf numFmtId="0" fontId="3" fillId="13" borderId="12" xfId="2" applyFont="1" applyFill="1" applyBorder="1" applyAlignment="1">
      <alignment horizontal="center"/>
    </xf>
    <xf numFmtId="0" fontId="3" fillId="15" borderId="12" xfId="2" applyFont="1" applyFill="1" applyBorder="1" applyAlignment="1">
      <alignment horizontal="center"/>
    </xf>
    <xf numFmtId="1" fontId="1" fillId="15" borderId="3" xfId="2" applyNumberFormat="1" applyFill="1" applyBorder="1" applyAlignment="1">
      <alignment horizontal="center"/>
    </xf>
    <xf numFmtId="0" fontId="3" fillId="7" borderId="12" xfId="2" applyFont="1" applyFill="1" applyBorder="1" applyAlignment="1">
      <alignment horizontal="center"/>
    </xf>
    <xf numFmtId="0" fontId="3" fillId="15" borderId="11" xfId="2" applyFont="1" applyFill="1" applyBorder="1" applyAlignment="1">
      <alignment horizontal="center"/>
    </xf>
    <xf numFmtId="1" fontId="1" fillId="7" borderId="3" xfId="2" applyNumberFormat="1" applyFill="1" applyBorder="1" applyAlignment="1">
      <alignment horizontal="center"/>
    </xf>
    <xf numFmtId="0" fontId="3" fillId="16" borderId="18" xfId="2" applyFont="1" applyFill="1" applyBorder="1" applyAlignment="1">
      <alignment horizontal="center"/>
    </xf>
    <xf numFmtId="0" fontId="3" fillId="16" borderId="11" xfId="2" applyFont="1" applyFill="1" applyBorder="1" applyAlignment="1">
      <alignment horizontal="center"/>
    </xf>
    <xf numFmtId="0" fontId="3" fillId="7" borderId="18" xfId="2" applyFont="1" applyFill="1" applyBorder="1" applyAlignment="1">
      <alignment horizontal="center"/>
    </xf>
    <xf numFmtId="0" fontId="3" fillId="7" borderId="11" xfId="2" applyFont="1" applyFill="1" applyBorder="1" applyAlignment="1">
      <alignment horizontal="center"/>
    </xf>
    <xf numFmtId="1" fontId="1" fillId="7" borderId="4" xfId="2" applyNumberFormat="1" applyFill="1" applyBorder="1" applyAlignment="1">
      <alignment horizontal="center"/>
    </xf>
    <xf numFmtId="0" fontId="3" fillId="16" borderId="19" xfId="6" applyFont="1" applyFill="1" applyBorder="1" applyAlignment="1">
      <alignment horizontal="center"/>
    </xf>
    <xf numFmtId="0" fontId="3" fillId="14" borderId="11" xfId="8" applyFont="1" applyFill="1" applyBorder="1" applyAlignment="1">
      <alignment horizontal="center"/>
    </xf>
    <xf numFmtId="164" fontId="1" fillId="13" borderId="5" xfId="2" applyNumberFormat="1" applyFill="1" applyBorder="1" applyAlignment="1">
      <alignment horizontal="center"/>
    </xf>
    <xf numFmtId="0" fontId="12" fillId="10" borderId="0" xfId="2" applyFont="1" applyFill="1" applyAlignment="1">
      <alignment vertical="center"/>
    </xf>
    <xf numFmtId="0" fontId="11" fillId="10" borderId="0" xfId="2" applyFont="1" applyFill="1" applyAlignment="1">
      <alignment horizontal="center" vertical="center" wrapText="1"/>
    </xf>
    <xf numFmtId="0" fontId="0" fillId="18" borderId="0" xfId="0" applyFill="1"/>
    <xf numFmtId="165" fontId="4" fillId="18" borderId="30" xfId="2" applyNumberFormat="1" applyFont="1" applyFill="1" applyBorder="1" applyAlignment="1">
      <alignment horizontal="left"/>
    </xf>
    <xf numFmtId="0" fontId="4" fillId="18" borderId="31" xfId="2" applyFont="1" applyFill="1" applyBorder="1" applyAlignment="1">
      <alignment horizontal="left"/>
    </xf>
    <xf numFmtId="0" fontId="4" fillId="17" borderId="31" xfId="2" applyFont="1" applyFill="1" applyBorder="1" applyAlignment="1">
      <alignment horizontal="left"/>
    </xf>
    <xf numFmtId="0" fontId="4" fillId="17" borderId="32" xfId="2" applyFont="1" applyFill="1" applyBorder="1" applyAlignment="1">
      <alignment horizontal="left"/>
    </xf>
    <xf numFmtId="0" fontId="4" fillId="8" borderId="31" xfId="2" applyFont="1" applyFill="1" applyBorder="1" applyAlignment="1">
      <alignment horizontal="left"/>
    </xf>
    <xf numFmtId="0" fontId="4" fillId="8" borderId="30" xfId="2" applyFont="1" applyFill="1" applyBorder="1" applyAlignment="1">
      <alignment horizontal="left"/>
    </xf>
    <xf numFmtId="0" fontId="14" fillId="0" borderId="0" xfId="0" applyFont="1"/>
    <xf numFmtId="0" fontId="13" fillId="6" borderId="31" xfId="2" applyFont="1" applyFill="1" applyBorder="1" applyAlignment="1">
      <alignment horizontal="left"/>
    </xf>
    <xf numFmtId="0" fontId="13" fillId="6" borderId="32" xfId="2" applyFont="1" applyFill="1" applyBorder="1" applyAlignment="1">
      <alignment horizontal="left"/>
    </xf>
    <xf numFmtId="0" fontId="13" fillId="6" borderId="31" xfId="2" applyFont="1" applyFill="1" applyBorder="1" applyAlignment="1">
      <alignment horizontal="center"/>
    </xf>
    <xf numFmtId="0" fontId="4" fillId="18" borderId="31" xfId="2" applyFont="1" applyFill="1" applyBorder="1" applyAlignment="1">
      <alignment horizontal="center"/>
    </xf>
    <xf numFmtId="0" fontId="13" fillId="6" borderId="32" xfId="2" applyFont="1" applyFill="1" applyBorder="1" applyAlignment="1">
      <alignment horizontal="center"/>
    </xf>
    <xf numFmtId="0" fontId="4" fillId="17" borderId="30" xfId="2" applyFont="1" applyFill="1" applyBorder="1" applyAlignment="1">
      <alignment horizontal="center"/>
    </xf>
    <xf numFmtId="0" fontId="4" fillId="8" borderId="31" xfId="2" applyFont="1" applyFill="1" applyBorder="1" applyAlignment="1">
      <alignment horizontal="center"/>
    </xf>
    <xf numFmtId="0" fontId="4" fillId="17" borderId="31" xfId="2" applyFont="1" applyFill="1" applyBorder="1" applyAlignment="1">
      <alignment horizontal="center"/>
    </xf>
    <xf numFmtId="0" fontId="4" fillId="6" borderId="31" xfId="2" applyFont="1" applyFill="1" applyBorder="1" applyAlignment="1">
      <alignment horizontal="center"/>
    </xf>
    <xf numFmtId="0" fontId="4" fillId="17" borderId="32" xfId="2" applyFont="1" applyFill="1" applyBorder="1" applyAlignment="1">
      <alignment horizontal="center"/>
    </xf>
    <xf numFmtId="0" fontId="11" fillId="10" borderId="0" xfId="2" applyFont="1" applyFill="1" applyAlignment="1">
      <alignment vertical="center" wrapText="1"/>
    </xf>
    <xf numFmtId="0" fontId="0" fillId="0" borderId="0" xfId="0" quotePrefix="1"/>
    <xf numFmtId="165" fontId="4" fillId="18" borderId="35" xfId="2" applyNumberFormat="1" applyFont="1" applyFill="1" applyBorder="1" applyAlignment="1">
      <alignment horizontal="center"/>
    </xf>
    <xf numFmtId="0" fontId="13" fillId="6" borderId="36" xfId="2" applyFont="1" applyFill="1" applyBorder="1" applyAlignment="1">
      <alignment horizontal="center"/>
    </xf>
    <xf numFmtId="0" fontId="3" fillId="6" borderId="33" xfId="2" applyFont="1" applyFill="1" applyBorder="1" applyAlignment="1">
      <alignment horizontal="center"/>
    </xf>
    <xf numFmtId="0" fontId="3" fillId="6" borderId="24" xfId="2" quotePrefix="1" applyFont="1" applyFill="1" applyBorder="1" applyAlignment="1">
      <alignment horizontal="center"/>
    </xf>
    <xf numFmtId="164" fontId="3" fillId="9" borderId="3" xfId="2" quotePrefix="1" applyNumberFormat="1" applyFont="1" applyFill="1" applyBorder="1" applyAlignment="1">
      <alignment horizontal="center"/>
    </xf>
    <xf numFmtId="164" fontId="3" fillId="6" borderId="3" xfId="2" applyNumberFormat="1" applyFont="1" applyFill="1" applyBorder="1" applyAlignment="1">
      <alignment horizontal="center"/>
    </xf>
    <xf numFmtId="164" fontId="3" fillId="9" borderId="3" xfId="2" applyNumberFormat="1" applyFont="1" applyFill="1" applyBorder="1" applyAlignment="1">
      <alignment horizontal="center"/>
    </xf>
    <xf numFmtId="0" fontId="4" fillId="17" borderId="39" xfId="2" applyFont="1" applyFill="1" applyBorder="1" applyAlignment="1">
      <alignment horizontal="left"/>
    </xf>
    <xf numFmtId="0" fontId="4" fillId="8" borderId="30" xfId="2" applyFont="1" applyFill="1" applyBorder="1" applyAlignment="1">
      <alignment horizontal="center"/>
    </xf>
    <xf numFmtId="0" fontId="4" fillId="4" borderId="38" xfId="2" applyFont="1" applyFill="1" applyBorder="1" applyAlignment="1">
      <alignment horizontal="left"/>
    </xf>
    <xf numFmtId="0" fontId="4" fillId="4" borderId="30" xfId="2" applyFont="1" applyFill="1" applyBorder="1" applyAlignment="1">
      <alignment horizontal="center"/>
    </xf>
    <xf numFmtId="0" fontId="4" fillId="0" borderId="39" xfId="2" applyFont="1" applyBorder="1" applyAlignment="1">
      <alignment horizontal="left"/>
    </xf>
    <xf numFmtId="0" fontId="4" fillId="0" borderId="31" xfId="2" applyFont="1" applyBorder="1" applyAlignment="1">
      <alignment horizontal="center"/>
    </xf>
    <xf numFmtId="0" fontId="4" fillId="4" borderId="39" xfId="2" applyFont="1" applyFill="1" applyBorder="1" applyAlignment="1">
      <alignment horizontal="left"/>
    </xf>
    <xf numFmtId="0" fontId="4" fillId="4" borderId="31" xfId="2" applyFont="1" applyFill="1" applyBorder="1" applyAlignment="1">
      <alignment horizontal="center"/>
    </xf>
    <xf numFmtId="0" fontId="4" fillId="17" borderId="40" xfId="2" applyFont="1" applyFill="1" applyBorder="1" applyAlignment="1">
      <alignment horizontal="left"/>
    </xf>
    <xf numFmtId="0" fontId="1" fillId="0" borderId="24" xfId="2" applyBorder="1" applyAlignment="1">
      <alignment horizontal="center" vertical="center" wrapText="1"/>
    </xf>
    <xf numFmtId="1" fontId="3" fillId="9" borderId="3" xfId="2" applyNumberFormat="1" applyFont="1" applyFill="1" applyBorder="1" applyAlignment="1">
      <alignment horizontal="center"/>
    </xf>
    <xf numFmtId="0" fontId="3" fillId="13" borderId="8" xfId="6" applyFont="1" applyFill="1" applyBorder="1" applyAlignment="1">
      <alignment horizontal="center"/>
    </xf>
    <xf numFmtId="0" fontId="3" fillId="14" borderId="3" xfId="6" applyFont="1" applyFill="1" applyBorder="1" applyAlignment="1">
      <alignment horizontal="center"/>
    </xf>
    <xf numFmtId="0" fontId="3" fillId="13" borderId="3" xfId="6" applyFont="1" applyFill="1" applyBorder="1" applyAlignment="1">
      <alignment horizontal="center"/>
    </xf>
    <xf numFmtId="0" fontId="3" fillId="16" borderId="3" xfId="6" applyFont="1" applyFill="1" applyBorder="1" applyAlignment="1">
      <alignment horizontal="center"/>
    </xf>
    <xf numFmtId="0" fontId="3" fillId="13" borderId="27" xfId="6" quotePrefix="1" applyFont="1" applyFill="1" applyBorder="1" applyAlignment="1">
      <alignment horizontal="center"/>
    </xf>
    <xf numFmtId="0" fontId="3" fillId="15" borderId="3" xfId="6" applyFont="1" applyFill="1" applyBorder="1" applyAlignment="1">
      <alignment horizontal="center"/>
    </xf>
    <xf numFmtId="0" fontId="3" fillId="7" borderId="3" xfId="6" applyFont="1" applyFill="1" applyBorder="1" applyAlignment="1">
      <alignment horizontal="center"/>
    </xf>
    <xf numFmtId="0" fontId="3" fillId="16" borderId="27" xfId="6" quotePrefix="1" applyFont="1" applyFill="1" applyBorder="1" applyAlignment="1">
      <alignment horizontal="center"/>
    </xf>
    <xf numFmtId="0" fontId="3" fillId="0" borderId="3" xfId="6" applyFont="1" applyBorder="1" applyAlignment="1">
      <alignment horizontal="center"/>
    </xf>
    <xf numFmtId="0" fontId="3" fillId="0" borderId="28" xfId="6" applyFont="1" applyBorder="1" applyAlignment="1">
      <alignment horizontal="center"/>
    </xf>
    <xf numFmtId="0" fontId="3" fillId="0" borderId="23" xfId="6" applyFont="1" applyBorder="1" applyAlignment="1">
      <alignment horizontal="center"/>
    </xf>
    <xf numFmtId="0" fontId="3" fillId="15" borderId="12" xfId="2" quotePrefix="1" applyFont="1" applyFill="1" applyBorder="1" applyAlignment="1">
      <alignment horizontal="center"/>
    </xf>
    <xf numFmtId="165" fontId="4" fillId="0" borderId="41" xfId="2" applyNumberFormat="1" applyFont="1" applyBorder="1" applyAlignment="1">
      <alignment horizontal="left"/>
    </xf>
    <xf numFmtId="0" fontId="13" fillId="6" borderId="15" xfId="2" applyFont="1" applyFill="1" applyBorder="1" applyAlignment="1">
      <alignment horizontal="left"/>
    </xf>
    <xf numFmtId="0" fontId="4" fillId="17" borderId="30" xfId="2" applyFont="1" applyFill="1" applyBorder="1" applyAlignment="1">
      <alignment horizontal="left"/>
    </xf>
    <xf numFmtId="0" fontId="4" fillId="6" borderId="31" xfId="2" applyFont="1" applyFill="1" applyBorder="1" applyAlignment="1">
      <alignment horizontal="left"/>
    </xf>
    <xf numFmtId="0" fontId="16" fillId="0" borderId="0" xfId="0" applyFont="1"/>
    <xf numFmtId="0" fontId="16" fillId="0" borderId="0" xfId="0" applyFont="1" applyAlignment="1">
      <alignment horizontal="center" vertical="center"/>
    </xf>
    <xf numFmtId="165" fontId="4" fillId="18" borderId="30" xfId="2" applyNumberFormat="1" applyFont="1" applyFill="1" applyBorder="1" applyAlignment="1">
      <alignment horizontal="center"/>
    </xf>
    <xf numFmtId="165" fontId="4" fillId="0" borderId="37" xfId="2" applyNumberFormat="1" applyFont="1" applyBorder="1" applyAlignment="1">
      <alignment horizontal="center"/>
    </xf>
    <xf numFmtId="0" fontId="13" fillId="6" borderId="42" xfId="2" applyFont="1" applyFill="1" applyBorder="1" applyAlignment="1">
      <alignment horizontal="center"/>
    </xf>
    <xf numFmtId="0" fontId="4" fillId="17" borderId="43" xfId="2" applyFont="1" applyFill="1" applyBorder="1" applyAlignment="1">
      <alignment horizontal="center"/>
    </xf>
    <xf numFmtId="0" fontId="4" fillId="8" borderId="42" xfId="2" applyFont="1" applyFill="1" applyBorder="1" applyAlignment="1">
      <alignment horizontal="center"/>
    </xf>
    <xf numFmtId="0" fontId="4" fillId="17" borderId="42" xfId="2" applyFont="1" applyFill="1" applyBorder="1" applyAlignment="1">
      <alignment horizontal="center"/>
    </xf>
    <xf numFmtId="0" fontId="4" fillId="6" borderId="42" xfId="2" applyFont="1" applyFill="1" applyBorder="1" applyAlignment="1">
      <alignment horizontal="center"/>
    </xf>
    <xf numFmtId="0" fontId="4" fillId="17" borderId="44" xfId="2" applyFont="1" applyFill="1" applyBorder="1" applyAlignment="1">
      <alignment horizontal="center"/>
    </xf>
    <xf numFmtId="0" fontId="0" fillId="0" borderId="0" xfId="0" applyAlignment="1">
      <alignment horizontal="right"/>
    </xf>
    <xf numFmtId="0" fontId="4" fillId="19" borderId="0" xfId="2" applyFont="1" applyFill="1" applyAlignment="1">
      <alignment horizontal="center"/>
    </xf>
    <xf numFmtId="0" fontId="4" fillId="21" borderId="0" xfId="2" applyFont="1" applyFill="1" applyAlignment="1">
      <alignment horizontal="center"/>
    </xf>
    <xf numFmtId="0" fontId="13" fillId="6" borderId="0" xfId="2" applyFont="1" applyFill="1" applyAlignment="1">
      <alignment horizontal="center"/>
    </xf>
    <xf numFmtId="0" fontId="4" fillId="8" borderId="0" xfId="2" applyFont="1" applyFill="1" applyAlignment="1">
      <alignment horizontal="center"/>
    </xf>
    <xf numFmtId="0" fontId="4" fillId="6" borderId="0" xfId="2" applyFont="1" applyFill="1" applyAlignment="1">
      <alignment horizontal="center"/>
    </xf>
    <xf numFmtId="165" fontId="4" fillId="19" borderId="48" xfId="2" applyNumberFormat="1" applyFont="1" applyFill="1" applyBorder="1" applyAlignment="1">
      <alignment horizontal="left"/>
    </xf>
    <xf numFmtId="1" fontId="4" fillId="19" borderId="1" xfId="2" applyNumberFormat="1" applyFont="1" applyFill="1" applyBorder="1" applyAlignment="1">
      <alignment horizontal="center"/>
    </xf>
    <xf numFmtId="165" fontId="4" fillId="6" borderId="25" xfId="2" applyNumberFormat="1" applyFont="1" applyFill="1" applyBorder="1" applyAlignment="1">
      <alignment horizontal="left"/>
    </xf>
    <xf numFmtId="0" fontId="13" fillId="19" borderId="25" xfId="2" applyFont="1" applyFill="1" applyBorder="1" applyAlignment="1">
      <alignment horizontal="left"/>
    </xf>
    <xf numFmtId="0" fontId="4" fillId="21" borderId="1" xfId="2" applyFont="1" applyFill="1" applyBorder="1" applyAlignment="1">
      <alignment horizontal="center"/>
    </xf>
    <xf numFmtId="0" fontId="4" fillId="8" borderId="16" xfId="2" applyFont="1" applyFill="1" applyBorder="1" applyAlignment="1">
      <alignment horizontal="center"/>
    </xf>
    <xf numFmtId="0" fontId="4" fillId="19" borderId="0" xfId="2" applyFont="1" applyFill="1" applyAlignment="1">
      <alignment horizontal="center" vertical="center"/>
    </xf>
    <xf numFmtId="0" fontId="4" fillId="6" borderId="16" xfId="2" applyFont="1" applyFill="1" applyBorder="1" applyAlignment="1">
      <alignment horizontal="center" vertical="center"/>
    </xf>
    <xf numFmtId="0" fontId="4" fillId="19" borderId="0" xfId="0" applyFont="1" applyFill="1" applyAlignment="1">
      <alignment horizontal="center"/>
    </xf>
    <xf numFmtId="165" fontId="4" fillId="19" borderId="25" xfId="2" applyNumberFormat="1" applyFont="1" applyFill="1" applyBorder="1" applyAlignment="1">
      <alignment horizontal="left"/>
    </xf>
    <xf numFmtId="165" fontId="4" fillId="6" borderId="49" xfId="2" applyNumberFormat="1" applyFont="1" applyFill="1" applyBorder="1" applyAlignment="1">
      <alignment horizontal="left"/>
    </xf>
    <xf numFmtId="0" fontId="0" fillId="0" borderId="48" xfId="0" applyBorder="1"/>
    <xf numFmtId="0" fontId="4" fillId="19" borderId="25" xfId="2" applyFont="1" applyFill="1" applyBorder="1" applyAlignment="1">
      <alignment horizontal="left"/>
    </xf>
    <xf numFmtId="0" fontId="13" fillId="6" borderId="49" xfId="2" applyFont="1" applyFill="1" applyBorder="1" applyAlignment="1">
      <alignment horizontal="left"/>
    </xf>
    <xf numFmtId="0" fontId="4" fillId="21" borderId="48" xfId="2" applyFont="1" applyFill="1" applyBorder="1" applyAlignment="1">
      <alignment horizontal="left"/>
    </xf>
    <xf numFmtId="0" fontId="4" fillId="8" borderId="25" xfId="2" applyFont="1" applyFill="1" applyBorder="1" applyAlignment="1">
      <alignment horizontal="left"/>
    </xf>
    <xf numFmtId="0" fontId="4" fillId="21" borderId="25" xfId="2" applyFont="1" applyFill="1" applyBorder="1" applyAlignment="1">
      <alignment horizontal="left"/>
    </xf>
    <xf numFmtId="0" fontId="4" fillId="8" borderId="49" xfId="2" applyFont="1" applyFill="1" applyBorder="1" applyAlignment="1">
      <alignment horizontal="left"/>
    </xf>
    <xf numFmtId="0" fontId="4" fillId="6" borderId="25" xfId="2" applyFont="1" applyFill="1" applyBorder="1" applyAlignment="1">
      <alignment horizontal="left"/>
    </xf>
    <xf numFmtId="0" fontId="10" fillId="3" borderId="51" xfId="2" applyFont="1" applyFill="1" applyBorder="1" applyAlignment="1">
      <alignment horizontal="center" vertical="center" wrapText="1"/>
    </xf>
    <xf numFmtId="0" fontId="10" fillId="3" borderId="34" xfId="2" applyFont="1" applyFill="1" applyBorder="1" applyAlignment="1">
      <alignment horizontal="center" vertical="center" wrapText="1"/>
    </xf>
    <xf numFmtId="0" fontId="10" fillId="3" borderId="49" xfId="2" applyFont="1" applyFill="1" applyBorder="1" applyAlignment="1">
      <alignment horizontal="center" vertical="center" wrapText="1"/>
    </xf>
    <xf numFmtId="0" fontId="4" fillId="6" borderId="0" xfId="0" applyFont="1" applyFill="1" applyAlignment="1">
      <alignment horizontal="center"/>
    </xf>
    <xf numFmtId="0" fontId="13" fillId="0" borderId="0" xfId="1" applyFont="1" applyAlignment="1">
      <alignment horizontal="left"/>
    </xf>
    <xf numFmtId="0" fontId="1" fillId="7" borderId="25" xfId="2" applyFill="1" applyBorder="1" applyAlignment="1">
      <alignment horizontal="center" vertical="center" wrapText="1"/>
    </xf>
    <xf numFmtId="1" fontId="26" fillId="19" borderId="52" xfId="2" applyNumberFormat="1" applyFont="1" applyFill="1" applyBorder="1" applyAlignment="1">
      <alignment horizontal="center"/>
    </xf>
    <xf numFmtId="0" fontId="27" fillId="6" borderId="52" xfId="2" applyFont="1" applyFill="1" applyBorder="1" applyAlignment="1">
      <alignment horizontal="center"/>
    </xf>
    <xf numFmtId="0" fontId="26" fillId="19" borderId="52" xfId="2" applyFont="1" applyFill="1" applyBorder="1" applyAlignment="1">
      <alignment horizontal="center"/>
    </xf>
    <xf numFmtId="0" fontId="26" fillId="6" borderId="52" xfId="2" applyFont="1" applyFill="1" applyBorder="1" applyAlignment="1">
      <alignment horizontal="center"/>
    </xf>
    <xf numFmtId="0" fontId="26" fillId="19" borderId="52" xfId="2" applyFont="1" applyFill="1" applyBorder="1" applyAlignment="1">
      <alignment horizontal="center" vertical="center"/>
    </xf>
    <xf numFmtId="0" fontId="26" fillId="6" borderId="52" xfId="2" applyFont="1" applyFill="1" applyBorder="1" applyAlignment="1">
      <alignment horizontal="center" vertical="center"/>
    </xf>
    <xf numFmtId="0" fontId="26" fillId="21" borderId="52" xfId="2" applyFont="1" applyFill="1" applyBorder="1" applyAlignment="1">
      <alignment horizontal="center"/>
    </xf>
    <xf numFmtId="9" fontId="30" fillId="20" borderId="50" xfId="9" applyFont="1" applyFill="1" applyBorder="1" applyAlignment="1">
      <alignment horizontal="center" vertical="center" wrapText="1"/>
    </xf>
    <xf numFmtId="164" fontId="30" fillId="6" borderId="25" xfId="2" applyNumberFormat="1" applyFont="1" applyFill="1" applyBorder="1" applyAlignment="1">
      <alignment horizontal="center" vertical="center" wrapText="1"/>
    </xf>
    <xf numFmtId="164" fontId="30" fillId="20" borderId="25" xfId="2" applyNumberFormat="1" applyFont="1" applyFill="1" applyBorder="1" applyAlignment="1">
      <alignment horizontal="center" vertical="center" wrapText="1"/>
    </xf>
    <xf numFmtId="164" fontId="30" fillId="6" borderId="49" xfId="2" applyNumberFormat="1" applyFont="1" applyFill="1" applyBorder="1" applyAlignment="1">
      <alignment horizontal="center" vertical="center" wrapText="1"/>
    </xf>
    <xf numFmtId="164" fontId="30" fillId="20" borderId="48" xfId="2" applyNumberFormat="1" applyFont="1" applyFill="1" applyBorder="1" applyAlignment="1">
      <alignment horizontal="center" vertical="center" wrapText="1"/>
    </xf>
    <xf numFmtId="0" fontId="31" fillId="19" borderId="35" xfId="0" applyFont="1" applyFill="1" applyBorder="1" applyAlignment="1">
      <alignment horizontal="center"/>
    </xf>
    <xf numFmtId="0" fontId="31" fillId="0" borderId="52" xfId="0" applyFont="1" applyBorder="1" applyAlignment="1">
      <alignment horizontal="center"/>
    </xf>
    <xf numFmtId="0" fontId="31" fillId="19" borderId="52" xfId="0" applyFont="1" applyFill="1" applyBorder="1" applyAlignment="1">
      <alignment horizontal="center"/>
    </xf>
    <xf numFmtId="0" fontId="35" fillId="6" borderId="0" xfId="0" applyFont="1" applyFill="1"/>
    <xf numFmtId="0" fontId="36" fillId="6" borderId="0" xfId="0" applyFont="1" applyFill="1" applyAlignment="1">
      <alignment horizontal="left" vertical="top"/>
    </xf>
    <xf numFmtId="0" fontId="36" fillId="6" borderId="0" xfId="0" applyFont="1" applyFill="1"/>
    <xf numFmtId="0" fontId="8" fillId="6" borderId="0" xfId="0" applyFont="1" applyFill="1"/>
    <xf numFmtId="0" fontId="41" fillId="6" borderId="0" xfId="0" applyFont="1" applyFill="1" applyAlignment="1">
      <alignment vertical="top"/>
    </xf>
    <xf numFmtId="0" fontId="8" fillId="6" borderId="0" xfId="0" applyFont="1" applyFill="1" applyAlignment="1">
      <alignment vertical="center"/>
    </xf>
    <xf numFmtId="0" fontId="0" fillId="6" borderId="0" xfId="0" applyFill="1" applyAlignment="1">
      <alignment vertical="top" wrapText="1"/>
    </xf>
    <xf numFmtId="0" fontId="42" fillId="6" borderId="0" xfId="0" applyFont="1" applyFill="1"/>
    <xf numFmtId="0" fontId="0" fillId="6" borderId="0" xfId="0" applyFill="1" applyAlignment="1">
      <alignment vertical="top"/>
    </xf>
    <xf numFmtId="0" fontId="41" fillId="6" borderId="0" xfId="0" applyFont="1" applyFill="1" applyAlignment="1">
      <alignment horizontal="left" wrapText="1"/>
    </xf>
    <xf numFmtId="0" fontId="40" fillId="6" borderId="0" xfId="0" applyFont="1" applyFill="1"/>
    <xf numFmtId="0" fontId="41" fillId="6" borderId="0" xfId="0" applyFont="1" applyFill="1"/>
    <xf numFmtId="0" fontId="41" fillId="6" borderId="0" xfId="0" applyFont="1" applyFill="1" applyAlignment="1" applyProtection="1">
      <alignment horizontal="left" vertical="top" wrapText="1"/>
      <protection locked="0"/>
    </xf>
    <xf numFmtId="0" fontId="43" fillId="6" borderId="0" xfId="0" applyFont="1" applyFill="1"/>
    <xf numFmtId="0" fontId="36" fillId="6" borderId="0" xfId="0" applyFont="1" applyFill="1" applyAlignment="1">
      <alignment vertical="top"/>
    </xf>
    <xf numFmtId="0" fontId="0" fillId="27" borderId="0" xfId="0" applyFill="1"/>
    <xf numFmtId="0" fontId="9" fillId="27" borderId="0" xfId="0" applyFont="1" applyFill="1"/>
    <xf numFmtId="0" fontId="8" fillId="27" borderId="0" xfId="0" applyFont="1" applyFill="1"/>
    <xf numFmtId="0" fontId="9" fillId="27" borderId="0" xfId="0" applyFont="1" applyFill="1" applyAlignment="1">
      <alignment horizontal="left" vertical="top"/>
    </xf>
    <xf numFmtId="0" fontId="16" fillId="27" borderId="0" xfId="0" applyFont="1" applyFill="1"/>
    <xf numFmtId="0" fontId="49" fillId="27" borderId="0" xfId="0" applyFont="1" applyFill="1"/>
    <xf numFmtId="0" fontId="29" fillId="0" borderId="0" xfId="0" applyFont="1"/>
    <xf numFmtId="0" fontId="38" fillId="6" borderId="0" xfId="0" applyFont="1" applyFill="1" applyAlignment="1">
      <alignment horizontal="left" vertical="top" wrapText="1"/>
    </xf>
    <xf numFmtId="0" fontId="0" fillId="29" borderId="0" xfId="0" applyFill="1"/>
    <xf numFmtId="0" fontId="0" fillId="29" borderId="0" xfId="0" applyFill="1" applyAlignment="1">
      <alignment horizontal="center"/>
    </xf>
    <xf numFmtId="0" fontId="9" fillId="29" borderId="35" xfId="0" applyFont="1" applyFill="1" applyBorder="1" applyAlignment="1">
      <alignment horizontal="center" vertical="center"/>
    </xf>
    <xf numFmtId="0" fontId="9" fillId="29" borderId="48" xfId="0" applyFont="1" applyFill="1" applyBorder="1" applyAlignment="1">
      <alignment horizontal="center" vertical="center"/>
    </xf>
    <xf numFmtId="1" fontId="5" fillId="31" borderId="35" xfId="2" applyNumberFormat="1" applyFont="1" applyFill="1" applyBorder="1" applyAlignment="1">
      <alignment horizontal="center" vertical="center" wrapText="1"/>
    </xf>
    <xf numFmtId="0" fontId="45" fillId="29" borderId="48" xfId="0" applyFont="1" applyFill="1" applyBorder="1" applyAlignment="1">
      <alignment horizontal="center" vertical="center" wrapText="1"/>
    </xf>
    <xf numFmtId="0" fontId="45" fillId="29" borderId="35" xfId="0" applyFont="1" applyFill="1" applyBorder="1" applyAlignment="1">
      <alignment horizontal="center" vertical="center" wrapText="1"/>
    </xf>
    <xf numFmtId="0" fontId="45" fillId="29" borderId="50" xfId="0" applyFont="1" applyFill="1" applyBorder="1" applyAlignment="1">
      <alignment horizontal="center" vertical="center" wrapText="1"/>
    </xf>
    <xf numFmtId="0" fontId="37" fillId="29" borderId="36" xfId="0" applyFont="1" applyFill="1" applyBorder="1" applyAlignment="1">
      <alignment horizontal="center" vertical="center" wrapText="1"/>
    </xf>
    <xf numFmtId="0" fontId="37" fillId="30" borderId="35" xfId="0" applyFont="1" applyFill="1" applyBorder="1" applyAlignment="1">
      <alignment horizontal="center" vertical="center" wrapText="1"/>
    </xf>
    <xf numFmtId="0" fontId="36" fillId="6" borderId="0" xfId="0" applyFont="1" applyFill="1" applyAlignment="1">
      <alignment vertical="top" wrapText="1"/>
    </xf>
    <xf numFmtId="0" fontId="16" fillId="29" borderId="0" xfId="0" applyFont="1" applyFill="1"/>
    <xf numFmtId="0" fontId="0" fillId="0" borderId="35" xfId="0" applyBorder="1" applyAlignment="1">
      <alignment horizontal="center" vertical="center" wrapText="1"/>
    </xf>
    <xf numFmtId="0" fontId="0" fillId="0" borderId="34" xfId="0" applyBorder="1" applyAlignment="1">
      <alignment vertical="center" wrapText="1"/>
    </xf>
    <xf numFmtId="0" fontId="0" fillId="6" borderId="46" xfId="0" applyFill="1" applyBorder="1" applyAlignment="1">
      <alignment vertical="center" wrapText="1"/>
    </xf>
    <xf numFmtId="0" fontId="0" fillId="0" borderId="35" xfId="0" applyBorder="1" applyAlignment="1">
      <alignment vertical="center" wrapText="1"/>
    </xf>
    <xf numFmtId="0" fontId="56" fillId="0" borderId="34" xfId="11" applyBorder="1" applyAlignment="1">
      <alignment horizontal="left" vertical="center" wrapText="1"/>
    </xf>
    <xf numFmtId="0" fontId="36" fillId="6" borderId="0" xfId="0" applyFont="1" applyFill="1" applyAlignment="1">
      <alignment wrapText="1"/>
    </xf>
    <xf numFmtId="0" fontId="60" fillId="0" borderId="34" xfId="0" applyFont="1" applyBorder="1" applyAlignment="1">
      <alignment vertical="center" wrapText="1"/>
    </xf>
    <xf numFmtId="0" fontId="57" fillId="34" borderId="0" xfId="0" applyFont="1" applyFill="1" applyAlignment="1">
      <alignment vertical="center"/>
    </xf>
    <xf numFmtId="0" fontId="58" fillId="29" borderId="0" xfId="0" applyFont="1" applyFill="1" applyAlignment="1">
      <alignment vertical="center"/>
    </xf>
    <xf numFmtId="0" fontId="62" fillId="34" borderId="36" xfId="0" applyFont="1" applyFill="1" applyBorder="1" applyAlignment="1">
      <alignment vertical="center" wrapText="1"/>
    </xf>
    <xf numFmtId="0" fontId="62" fillId="34" borderId="54" xfId="0" applyFont="1" applyFill="1" applyBorder="1" applyAlignment="1">
      <alignment vertical="center" wrapText="1"/>
    </xf>
    <xf numFmtId="0" fontId="22" fillId="36" borderId="50" xfId="0" applyFont="1" applyFill="1" applyBorder="1" applyAlignment="1">
      <alignment vertical="center" wrapText="1"/>
    </xf>
    <xf numFmtId="0" fontId="51" fillId="32" borderId="35" xfId="0" applyFont="1" applyFill="1" applyBorder="1" applyAlignment="1">
      <alignment horizontal="center" vertical="center" wrapText="1"/>
    </xf>
    <xf numFmtId="0" fontId="31" fillId="19" borderId="34" xfId="0" applyFont="1" applyFill="1" applyBorder="1" applyAlignment="1">
      <alignment horizontal="center"/>
    </xf>
    <xf numFmtId="164" fontId="30" fillId="19" borderId="25" xfId="2" applyNumberFormat="1" applyFont="1" applyFill="1" applyBorder="1" applyAlignment="1">
      <alignment horizontal="center" vertical="center" wrapText="1"/>
    </xf>
    <xf numFmtId="9" fontId="30" fillId="20" borderId="46" xfId="9" applyFont="1" applyFill="1" applyBorder="1" applyAlignment="1">
      <alignment horizontal="center" vertical="center" wrapText="1"/>
    </xf>
    <xf numFmtId="9" fontId="30" fillId="20" borderId="51" xfId="9" applyFont="1" applyFill="1" applyBorder="1" applyAlignment="1">
      <alignment horizontal="center" vertical="center" wrapText="1"/>
    </xf>
    <xf numFmtId="0" fontId="44" fillId="0" borderId="0" xfId="0" applyFont="1" applyAlignment="1">
      <alignment horizontal="center" vertical="center"/>
    </xf>
    <xf numFmtId="9" fontId="0" fillId="29" borderId="0" xfId="12" applyFont="1" applyFill="1"/>
    <xf numFmtId="9" fontId="0" fillId="0" borderId="0" xfId="12" applyFont="1"/>
    <xf numFmtId="9" fontId="11" fillId="10" borderId="0" xfId="12" applyFont="1" applyFill="1" applyAlignment="1">
      <alignment vertical="center" wrapText="1"/>
    </xf>
    <xf numFmtId="9" fontId="12" fillId="10" borderId="0" xfId="12" applyFont="1" applyFill="1" applyAlignment="1">
      <alignment vertical="center"/>
    </xf>
    <xf numFmtId="0" fontId="26" fillId="19" borderId="34" xfId="0" applyFont="1" applyFill="1" applyBorder="1" applyAlignment="1">
      <alignment horizontal="center"/>
    </xf>
    <xf numFmtId="0" fontId="26" fillId="8" borderId="52" xfId="2" applyFont="1" applyFill="1" applyBorder="1" applyAlignment="1">
      <alignment horizontal="center"/>
    </xf>
    <xf numFmtId="0" fontId="26" fillId="6" borderId="52" xfId="0" applyFont="1" applyFill="1" applyBorder="1" applyAlignment="1">
      <alignment horizontal="center"/>
    </xf>
    <xf numFmtId="164" fontId="23" fillId="29" borderId="0" xfId="2" applyNumberFormat="1" applyFont="1" applyFill="1" applyAlignment="1">
      <alignment horizontal="center" vertical="center"/>
    </xf>
    <xf numFmtId="1" fontId="23" fillId="29" borderId="0" xfId="2" applyNumberFormat="1" applyFont="1" applyFill="1" applyAlignment="1">
      <alignment horizontal="center" vertical="center"/>
    </xf>
    <xf numFmtId="1" fontId="23" fillId="28" borderId="69" xfId="2" applyNumberFormat="1" applyFont="1" applyFill="1" applyBorder="1" applyAlignment="1" applyProtection="1">
      <alignment horizontal="center" vertical="center"/>
      <protection locked="0"/>
    </xf>
    <xf numFmtId="0" fontId="50" fillId="29" borderId="0" xfId="0" applyFont="1" applyFill="1" applyAlignment="1">
      <alignment horizontal="center" vertical="top" wrapText="1"/>
    </xf>
    <xf numFmtId="0" fontId="0" fillId="29" borderId="58" xfId="0" applyFill="1" applyBorder="1"/>
    <xf numFmtId="9" fontId="5" fillId="28" borderId="69" xfId="12" applyFont="1" applyFill="1" applyBorder="1" applyAlignment="1" applyProtection="1">
      <alignment horizontal="center" vertical="center"/>
      <protection locked="0"/>
    </xf>
    <xf numFmtId="9" fontId="5" fillId="28" borderId="70" xfId="12" applyFont="1" applyFill="1" applyBorder="1" applyAlignment="1" applyProtection="1">
      <alignment horizontal="center" vertical="center"/>
      <protection locked="0"/>
    </xf>
    <xf numFmtId="0" fontId="39" fillId="30" borderId="62" xfId="0" applyFont="1" applyFill="1" applyBorder="1" applyAlignment="1">
      <alignment horizontal="center" vertical="center"/>
    </xf>
    <xf numFmtId="0" fontId="20" fillId="29" borderId="77" xfId="0" applyFont="1" applyFill="1" applyBorder="1"/>
    <xf numFmtId="0" fontId="20" fillId="29" borderId="78" xfId="0" applyFont="1" applyFill="1" applyBorder="1"/>
    <xf numFmtId="0" fontId="20" fillId="29" borderId="80" xfId="0" applyFont="1" applyFill="1" applyBorder="1"/>
    <xf numFmtId="0" fontId="20" fillId="29" borderId="72" xfId="0" applyFont="1" applyFill="1" applyBorder="1"/>
    <xf numFmtId="1" fontId="20" fillId="29" borderId="80" xfId="12" applyNumberFormat="1" applyFont="1" applyFill="1" applyBorder="1"/>
    <xf numFmtId="1" fontId="20" fillId="29" borderId="78" xfId="12" applyNumberFormat="1" applyFont="1" applyFill="1" applyBorder="1"/>
    <xf numFmtId="1" fontId="20" fillId="29" borderId="78" xfId="0" applyNumberFormat="1" applyFont="1" applyFill="1" applyBorder="1"/>
    <xf numFmtId="0" fontId="8" fillId="29" borderId="0" xfId="0" applyFont="1" applyFill="1" applyAlignment="1">
      <alignment vertical="center"/>
    </xf>
    <xf numFmtId="0" fontId="48" fillId="29" borderId="0" xfId="0" applyFont="1" applyFill="1" applyAlignment="1">
      <alignment horizontal="right" vertical="center"/>
    </xf>
    <xf numFmtId="0" fontId="48" fillId="29" borderId="0" xfId="0" applyFont="1" applyFill="1" applyAlignment="1">
      <alignment vertical="center"/>
    </xf>
    <xf numFmtId="0" fontId="0" fillId="29" borderId="0" xfId="0" applyFill="1" applyAlignment="1">
      <alignment vertical="center"/>
    </xf>
    <xf numFmtId="9" fontId="5" fillId="28" borderId="71" xfId="12" applyFont="1" applyFill="1" applyBorder="1" applyAlignment="1" applyProtection="1">
      <alignment horizontal="center" vertical="center"/>
      <protection locked="0"/>
    </xf>
    <xf numFmtId="0" fontId="47" fillId="34" borderId="0" xfId="0" applyFont="1" applyFill="1" applyAlignment="1">
      <alignment vertical="center" wrapText="1"/>
    </xf>
    <xf numFmtId="0" fontId="76" fillId="6" borderId="0" xfId="2" applyFont="1" applyFill="1" applyAlignment="1">
      <alignment horizontal="center" vertical="center" wrapText="1"/>
    </xf>
    <xf numFmtId="2" fontId="20" fillId="29" borderId="72" xfId="0" applyNumberFormat="1" applyFont="1" applyFill="1" applyBorder="1"/>
    <xf numFmtId="0" fontId="20" fillId="29" borderId="60" xfId="0" applyFont="1" applyFill="1" applyBorder="1"/>
    <xf numFmtId="0" fontId="20" fillId="31" borderId="58" xfId="2" applyFont="1" applyFill="1" applyBorder="1" applyAlignment="1">
      <alignment horizontal="right" vertical="center" wrapText="1"/>
    </xf>
    <xf numFmtId="0" fontId="20" fillId="29" borderId="58" xfId="0" applyFont="1" applyFill="1" applyBorder="1"/>
    <xf numFmtId="0" fontId="50" fillId="29" borderId="58" xfId="0" applyFont="1" applyFill="1" applyBorder="1" applyAlignment="1">
      <alignment horizontal="center" vertical="top" wrapText="1"/>
    </xf>
    <xf numFmtId="0" fontId="50" fillId="29" borderId="62" xfId="0" applyFont="1" applyFill="1" applyBorder="1" applyAlignment="1">
      <alignment horizontal="center" vertical="top" wrapText="1"/>
    </xf>
    <xf numFmtId="1" fontId="23" fillId="28" borderId="69" xfId="12" applyNumberFormat="1" applyFont="1" applyFill="1" applyBorder="1" applyAlignment="1" applyProtection="1">
      <alignment horizontal="center" vertical="center"/>
      <protection locked="0"/>
    </xf>
    <xf numFmtId="1" fontId="23" fillId="28" borderId="71" xfId="12" applyNumberFormat="1" applyFont="1" applyFill="1" applyBorder="1" applyAlignment="1" applyProtection="1">
      <alignment horizontal="center" vertical="center"/>
      <protection locked="0"/>
    </xf>
    <xf numFmtId="1" fontId="24" fillId="28" borderId="70" xfId="2" applyNumberFormat="1" applyFont="1" applyFill="1" applyBorder="1" applyAlignment="1" applyProtection="1">
      <alignment horizontal="center" vertical="center"/>
      <protection locked="0"/>
    </xf>
    <xf numFmtId="1" fontId="23" fillId="28" borderId="70" xfId="2" applyNumberFormat="1" applyFont="1" applyFill="1" applyBorder="1" applyAlignment="1" applyProtection="1">
      <alignment horizontal="center" vertical="center"/>
      <protection locked="0"/>
    </xf>
    <xf numFmtId="0" fontId="39" fillId="30" borderId="72" xfId="0" applyFont="1" applyFill="1" applyBorder="1" applyAlignment="1">
      <alignment horizontal="center" vertical="center"/>
    </xf>
    <xf numFmtId="1" fontId="5" fillId="28" borderId="87" xfId="2" applyNumberFormat="1" applyFont="1" applyFill="1" applyBorder="1" applyAlignment="1" applyProtection="1">
      <alignment horizontal="center" vertical="center"/>
      <protection locked="0"/>
    </xf>
    <xf numFmtId="0" fontId="78" fillId="29" borderId="68" xfId="0" applyFont="1" applyFill="1" applyBorder="1" applyAlignment="1">
      <alignment horizontal="center" vertical="center" wrapText="1"/>
    </xf>
    <xf numFmtId="1" fontId="25" fillId="19" borderId="13" xfId="2" applyNumberFormat="1" applyFont="1" applyFill="1" applyBorder="1" applyAlignment="1">
      <alignment horizontal="center"/>
    </xf>
    <xf numFmtId="1" fontId="25" fillId="6" borderId="57" xfId="2" applyNumberFormat="1" applyFont="1" applyFill="1" applyBorder="1" applyAlignment="1">
      <alignment horizontal="center"/>
    </xf>
    <xf numFmtId="1" fontId="25" fillId="19" borderId="57" xfId="2" applyNumberFormat="1" applyFont="1" applyFill="1" applyBorder="1" applyAlignment="1">
      <alignment horizontal="center"/>
    </xf>
    <xf numFmtId="1" fontId="25" fillId="6" borderId="9" xfId="2" applyNumberFormat="1" applyFont="1" applyFill="1" applyBorder="1" applyAlignment="1">
      <alignment horizontal="center"/>
    </xf>
    <xf numFmtId="0" fontId="70" fillId="33" borderId="0" xfId="0" applyFont="1" applyFill="1" applyAlignment="1">
      <alignment vertical="center"/>
    </xf>
    <xf numFmtId="0" fontId="0" fillId="6" borderId="0" xfId="0" quotePrefix="1" applyFill="1"/>
    <xf numFmtId="0" fontId="93" fillId="37" borderId="73" xfId="0" applyFont="1" applyFill="1" applyBorder="1" applyAlignment="1">
      <alignment horizontal="center" vertical="center"/>
    </xf>
    <xf numFmtId="0" fontId="93" fillId="37" borderId="67" xfId="0" applyFont="1" applyFill="1" applyBorder="1" applyAlignment="1">
      <alignment horizontal="center" vertical="center" wrapText="1"/>
    </xf>
    <xf numFmtId="0" fontId="93" fillId="30" borderId="68" xfId="0" applyFont="1" applyFill="1" applyBorder="1" applyAlignment="1">
      <alignment horizontal="center" vertical="center" wrapText="1"/>
    </xf>
    <xf numFmtId="1" fontId="93" fillId="31" borderId="68" xfId="2" applyNumberFormat="1" applyFont="1" applyFill="1" applyBorder="1" applyAlignment="1">
      <alignment horizontal="center" vertical="center" wrapText="1"/>
    </xf>
    <xf numFmtId="1" fontId="93" fillId="31" borderId="81" xfId="2" applyNumberFormat="1" applyFont="1" applyFill="1" applyBorder="1" applyAlignment="1">
      <alignment horizontal="center" vertical="center" wrapText="1"/>
    </xf>
    <xf numFmtId="165" fontId="94" fillId="19" borderId="45" xfId="2" applyNumberFormat="1" applyFont="1" applyFill="1" applyBorder="1" applyAlignment="1">
      <alignment horizontal="center"/>
    </xf>
    <xf numFmtId="165" fontId="94" fillId="6" borderId="45" xfId="2" applyNumberFormat="1" applyFont="1" applyFill="1" applyBorder="1" applyAlignment="1">
      <alignment horizontal="center"/>
    </xf>
    <xf numFmtId="165" fontId="94" fillId="6" borderId="56" xfId="2" applyNumberFormat="1" applyFont="1" applyFill="1" applyBorder="1" applyAlignment="1">
      <alignment horizontal="center"/>
    </xf>
    <xf numFmtId="165" fontId="94" fillId="19" borderId="55" xfId="2" applyNumberFormat="1" applyFont="1" applyFill="1" applyBorder="1" applyAlignment="1">
      <alignment horizontal="center"/>
    </xf>
    <xf numFmtId="165" fontId="25" fillId="19" borderId="45" xfId="2" applyNumberFormat="1" applyFont="1" applyFill="1" applyBorder="1" applyAlignment="1">
      <alignment horizontal="left"/>
    </xf>
    <xf numFmtId="165" fontId="25" fillId="6" borderId="45" xfId="2" applyNumberFormat="1" applyFont="1" applyFill="1" applyBorder="1" applyAlignment="1">
      <alignment horizontal="left"/>
    </xf>
    <xf numFmtId="165" fontId="25" fillId="6" borderId="56" xfId="2" applyNumberFormat="1" applyFont="1" applyFill="1" applyBorder="1" applyAlignment="1">
      <alignment horizontal="left"/>
    </xf>
    <xf numFmtId="165" fontId="25" fillId="19" borderId="55" xfId="2" applyNumberFormat="1" applyFont="1" applyFill="1" applyBorder="1" applyAlignment="1">
      <alignment horizontal="left"/>
    </xf>
    <xf numFmtId="1" fontId="25" fillId="19" borderId="92" xfId="2" applyNumberFormat="1" applyFont="1" applyFill="1" applyBorder="1" applyAlignment="1">
      <alignment horizontal="center"/>
    </xf>
    <xf numFmtId="1" fontId="25" fillId="6" borderId="93" xfId="2" applyNumberFormat="1" applyFont="1" applyFill="1" applyBorder="1" applyAlignment="1">
      <alignment horizontal="center"/>
    </xf>
    <xf numFmtId="1" fontId="25" fillId="19" borderId="93" xfId="2" applyNumberFormat="1" applyFont="1" applyFill="1" applyBorder="1" applyAlignment="1">
      <alignment horizontal="center"/>
    </xf>
    <xf numFmtId="1" fontId="25" fillId="19" borderId="50" xfId="2" applyNumberFormat="1" applyFont="1" applyFill="1" applyBorder="1" applyAlignment="1">
      <alignment horizontal="center"/>
    </xf>
    <xf numFmtId="1" fontId="25" fillId="6" borderId="46" xfId="2" applyNumberFormat="1" applyFont="1" applyFill="1" applyBorder="1" applyAlignment="1">
      <alignment horizontal="center"/>
    </xf>
    <xf numFmtId="1" fontId="25" fillId="19" borderId="46" xfId="2" applyNumberFormat="1" applyFont="1" applyFill="1" applyBorder="1" applyAlignment="1">
      <alignment horizontal="center"/>
    </xf>
    <xf numFmtId="1" fontId="1" fillId="20" borderId="94" xfId="2" applyNumberFormat="1" applyFill="1" applyBorder="1" applyAlignment="1">
      <alignment horizontal="center" vertical="center" wrapText="1"/>
    </xf>
    <xf numFmtId="164" fontId="1" fillId="6" borderId="95" xfId="2" applyNumberFormat="1" applyFill="1" applyBorder="1" applyAlignment="1">
      <alignment horizontal="center" vertical="center" wrapText="1"/>
    </xf>
    <xf numFmtId="164" fontId="1" fillId="20" borderId="95" xfId="2" applyNumberFormat="1" applyFill="1" applyBorder="1" applyAlignment="1">
      <alignment horizontal="center" vertical="center" wrapText="1"/>
    </xf>
    <xf numFmtId="1" fontId="1" fillId="6" borderId="95" xfId="2" applyNumberFormat="1" applyFill="1" applyBorder="1" applyAlignment="1">
      <alignment horizontal="center" vertical="center" wrapText="1"/>
    </xf>
    <xf numFmtId="1" fontId="1" fillId="20" borderId="95" xfId="2" applyNumberFormat="1" applyFill="1" applyBorder="1" applyAlignment="1">
      <alignment horizontal="center" vertical="center" wrapText="1"/>
    </xf>
    <xf numFmtId="1" fontId="25" fillId="6" borderId="97" xfId="2" applyNumberFormat="1" applyFont="1" applyFill="1" applyBorder="1" applyAlignment="1">
      <alignment horizontal="center"/>
    </xf>
    <xf numFmtId="164" fontId="1" fillId="20" borderId="94" xfId="2" applyNumberFormat="1" applyFill="1" applyBorder="1" applyAlignment="1">
      <alignment horizontal="center" vertical="center" wrapText="1"/>
    </xf>
    <xf numFmtId="164" fontId="1" fillId="19" borderId="95" xfId="2" applyNumberFormat="1" applyFill="1" applyBorder="1" applyAlignment="1">
      <alignment horizontal="center" vertical="center" wrapText="1"/>
    </xf>
    <xf numFmtId="164" fontId="1" fillId="6" borderId="96" xfId="2" applyNumberFormat="1" applyFill="1" applyBorder="1" applyAlignment="1">
      <alignment horizontal="center" vertical="center" wrapText="1"/>
    </xf>
    <xf numFmtId="0" fontId="37" fillId="0" borderId="0" xfId="0" applyFont="1"/>
    <xf numFmtId="0" fontId="56" fillId="6" borderId="52" xfId="11" applyFill="1" applyBorder="1" applyAlignment="1">
      <alignment horizontal="justify" vertical="center" wrapText="1"/>
    </xf>
    <xf numFmtId="0" fontId="56" fillId="0" borderId="96" xfId="11" applyBorder="1"/>
    <xf numFmtId="0" fontId="56" fillId="0" borderId="95" xfId="11" applyFill="1" applyBorder="1"/>
    <xf numFmtId="0" fontId="56" fillId="0" borderId="94" xfId="11" applyFill="1" applyBorder="1"/>
    <xf numFmtId="0" fontId="0" fillId="29" borderId="0" xfId="0" applyFill="1" applyAlignment="1">
      <alignment wrapText="1"/>
    </xf>
    <xf numFmtId="0" fontId="0" fillId="33" borderId="0" xfId="0" applyFill="1"/>
    <xf numFmtId="0" fontId="0" fillId="33" borderId="0" xfId="0" applyFill="1" applyAlignment="1">
      <alignment horizontal="center"/>
    </xf>
    <xf numFmtId="0" fontId="47" fillId="33" borderId="0" xfId="0" applyFont="1" applyFill="1" applyAlignment="1">
      <alignment vertical="center" wrapText="1"/>
    </xf>
    <xf numFmtId="165" fontId="94" fillId="5" borderId="45" xfId="2" applyNumberFormat="1" applyFont="1" applyFill="1" applyBorder="1" applyAlignment="1">
      <alignment horizontal="center"/>
    </xf>
    <xf numFmtId="165" fontId="94" fillId="5" borderId="56" xfId="2" applyNumberFormat="1" applyFont="1" applyFill="1" applyBorder="1" applyAlignment="1">
      <alignment horizontal="center"/>
    </xf>
    <xf numFmtId="9" fontId="106" fillId="20" borderId="50" xfId="9" applyFont="1" applyFill="1" applyBorder="1" applyAlignment="1">
      <alignment horizontal="center" vertical="center" wrapText="1"/>
    </xf>
    <xf numFmtId="9" fontId="106" fillId="20" borderId="46" xfId="9" applyFont="1" applyFill="1" applyBorder="1" applyAlignment="1">
      <alignment horizontal="center" vertical="center" wrapText="1"/>
    </xf>
    <xf numFmtId="9" fontId="106" fillId="20" borderId="51" xfId="9" applyFont="1" applyFill="1" applyBorder="1" applyAlignment="1">
      <alignment horizontal="center" vertical="center" wrapText="1"/>
    </xf>
    <xf numFmtId="9" fontId="1" fillId="7" borderId="50" xfId="9" applyFont="1" applyFill="1" applyBorder="1" applyAlignment="1">
      <alignment horizontal="center" vertical="center" wrapText="1"/>
    </xf>
    <xf numFmtId="9" fontId="1" fillId="7" borderId="46" xfId="9" applyFont="1" applyFill="1" applyBorder="1" applyAlignment="1">
      <alignment horizontal="center" vertical="center" wrapText="1"/>
    </xf>
    <xf numFmtId="0" fontId="108" fillId="38" borderId="4" xfId="0" applyFont="1" applyFill="1" applyBorder="1" applyAlignment="1">
      <alignment horizontal="center"/>
    </xf>
    <xf numFmtId="0" fontId="108" fillId="38" borderId="3" xfId="0" applyFont="1" applyFill="1" applyBorder="1" applyAlignment="1">
      <alignment horizontal="center"/>
    </xf>
    <xf numFmtId="0" fontId="1" fillId="38" borderId="3" xfId="0" applyFont="1" applyFill="1" applyBorder="1" applyAlignment="1">
      <alignment horizontal="center"/>
    </xf>
    <xf numFmtId="0" fontId="108" fillId="38" borderId="98" xfId="0" applyFont="1" applyFill="1" applyBorder="1" applyAlignment="1">
      <alignment horizontal="center"/>
    </xf>
    <xf numFmtId="0" fontId="1" fillId="38" borderId="8" xfId="0" applyFont="1" applyFill="1" applyBorder="1" applyAlignment="1">
      <alignment horizontal="center"/>
    </xf>
    <xf numFmtId="0" fontId="108" fillId="38" borderId="99" xfId="0" applyFont="1" applyFill="1" applyBorder="1" applyAlignment="1">
      <alignment horizontal="center"/>
    </xf>
    <xf numFmtId="0" fontId="108" fillId="39" borderId="99" xfId="0" applyFont="1" applyFill="1" applyBorder="1" applyAlignment="1">
      <alignment horizontal="center"/>
    </xf>
    <xf numFmtId="0" fontId="1" fillId="39" borderId="3" xfId="0" applyFont="1" applyFill="1" applyBorder="1" applyAlignment="1">
      <alignment horizontal="center"/>
    </xf>
    <xf numFmtId="0" fontId="20" fillId="0" borderId="0" xfId="0" applyFont="1"/>
    <xf numFmtId="0" fontId="37" fillId="29" borderId="35" xfId="0" applyFont="1" applyFill="1" applyBorder="1" applyAlignment="1">
      <alignment horizontal="center" vertical="center" wrapText="1"/>
    </xf>
    <xf numFmtId="165" fontId="17" fillId="19" borderId="1" xfId="2" applyNumberFormat="1" applyFont="1" applyFill="1" applyBorder="1" applyAlignment="1">
      <alignment horizontal="center"/>
    </xf>
    <xf numFmtId="165" fontId="17" fillId="6" borderId="16" xfId="2" applyNumberFormat="1" applyFont="1" applyFill="1" applyBorder="1" applyAlignment="1">
      <alignment horizontal="center"/>
    </xf>
    <xf numFmtId="164" fontId="0" fillId="0" borderId="0" xfId="0" applyNumberFormat="1"/>
    <xf numFmtId="164" fontId="0" fillId="0" borderId="0" xfId="0" applyNumberFormat="1" applyAlignment="1">
      <alignment horizontal="center"/>
    </xf>
    <xf numFmtId="164" fontId="20" fillId="0" borderId="0" xfId="0" applyNumberFormat="1" applyFont="1"/>
    <xf numFmtId="2" fontId="0" fillId="0" borderId="0" xfId="0" applyNumberFormat="1"/>
    <xf numFmtId="0" fontId="14" fillId="6" borderId="0" xfId="0" applyFont="1" applyFill="1"/>
    <xf numFmtId="0" fontId="77" fillId="0" borderId="39" xfId="2" applyFont="1" applyBorder="1" applyAlignment="1">
      <alignment horizontal="left"/>
    </xf>
    <xf numFmtId="0" fontId="77" fillId="2" borderId="31" xfId="2" applyFont="1" applyFill="1" applyBorder="1" applyAlignment="1">
      <alignment horizontal="left"/>
    </xf>
    <xf numFmtId="0" fontId="25" fillId="19" borderId="52" xfId="2" applyFont="1" applyFill="1" applyBorder="1" applyAlignment="1">
      <alignment horizontal="center"/>
    </xf>
    <xf numFmtId="0" fontId="25" fillId="6" borderId="52" xfId="2" applyFont="1" applyFill="1" applyBorder="1" applyAlignment="1">
      <alignment horizontal="center"/>
    </xf>
    <xf numFmtId="0" fontId="25" fillId="19" borderId="35" xfId="2" applyFont="1" applyFill="1" applyBorder="1" applyAlignment="1">
      <alignment horizontal="center"/>
    </xf>
    <xf numFmtId="0" fontId="25" fillId="19" borderId="1" xfId="2" applyFont="1" applyFill="1" applyBorder="1" applyAlignment="1">
      <alignment horizontal="center"/>
    </xf>
    <xf numFmtId="0" fontId="30" fillId="6" borderId="25" xfId="2" applyFont="1" applyFill="1" applyBorder="1" applyAlignment="1">
      <alignment horizontal="center" vertical="center" wrapText="1"/>
    </xf>
    <xf numFmtId="165" fontId="17" fillId="19" borderId="0" xfId="2" applyNumberFormat="1" applyFont="1" applyFill="1" applyAlignment="1">
      <alignment horizontal="center"/>
    </xf>
    <xf numFmtId="0" fontId="30" fillId="6" borderId="48" xfId="2" applyFont="1" applyFill="1" applyBorder="1" applyAlignment="1">
      <alignment horizontal="center" vertical="center" wrapText="1"/>
    </xf>
    <xf numFmtId="165" fontId="17" fillId="6" borderId="0" xfId="2" applyNumberFormat="1" applyFont="1" applyFill="1" applyAlignment="1">
      <alignment horizontal="center"/>
    </xf>
    <xf numFmtId="0" fontId="30" fillId="6" borderId="49" xfId="2" applyFont="1" applyFill="1" applyBorder="1" applyAlignment="1">
      <alignment horizontal="center" vertical="center" wrapText="1"/>
    </xf>
    <xf numFmtId="165" fontId="17" fillId="19" borderId="16" xfId="2" applyNumberFormat="1" applyFont="1" applyFill="1" applyBorder="1" applyAlignment="1">
      <alignment horizontal="center"/>
    </xf>
    <xf numFmtId="165" fontId="4" fillId="6" borderId="48" xfId="2" applyNumberFormat="1" applyFont="1" applyFill="1" applyBorder="1" applyAlignment="1">
      <alignment horizontal="left"/>
    </xf>
    <xf numFmtId="1" fontId="25" fillId="19" borderId="48" xfId="2" applyNumberFormat="1" applyFont="1" applyFill="1" applyBorder="1" applyAlignment="1">
      <alignment horizontal="center"/>
    </xf>
    <xf numFmtId="1" fontId="25" fillId="19" borderId="102" xfId="2" applyNumberFormat="1" applyFont="1" applyFill="1" applyBorder="1" applyAlignment="1">
      <alignment horizontal="center"/>
    </xf>
    <xf numFmtId="0" fontId="30" fillId="19" borderId="48" xfId="2" applyFont="1" applyFill="1" applyBorder="1" applyAlignment="1">
      <alignment horizontal="center" vertical="center" wrapText="1"/>
    </xf>
    <xf numFmtId="1" fontId="24" fillId="19" borderId="13" xfId="2" applyNumberFormat="1" applyFont="1" applyFill="1" applyBorder="1" applyAlignment="1">
      <alignment horizontal="center"/>
    </xf>
    <xf numFmtId="165" fontId="17" fillId="6" borderId="1" xfId="2" applyNumberFormat="1" applyFont="1" applyFill="1" applyBorder="1" applyAlignment="1">
      <alignment horizontal="center"/>
    </xf>
    <xf numFmtId="0" fontId="25" fillId="6" borderId="35" xfId="2" applyFont="1" applyFill="1" applyBorder="1" applyAlignment="1">
      <alignment horizontal="center"/>
    </xf>
    <xf numFmtId="0" fontId="25" fillId="6" borderId="1" xfId="2" applyFont="1" applyFill="1" applyBorder="1" applyAlignment="1">
      <alignment horizontal="center"/>
    </xf>
    <xf numFmtId="1" fontId="25" fillId="6" borderId="48" xfId="2" applyNumberFormat="1" applyFont="1" applyFill="1" applyBorder="1" applyAlignment="1">
      <alignment horizontal="center"/>
    </xf>
    <xf numFmtId="1" fontId="25" fillId="6" borderId="102" xfId="2" applyNumberFormat="1" applyFont="1" applyFill="1" applyBorder="1" applyAlignment="1">
      <alignment horizontal="center"/>
    </xf>
    <xf numFmtId="1" fontId="25" fillId="6" borderId="50" xfId="2" applyNumberFormat="1" applyFont="1" applyFill="1" applyBorder="1" applyAlignment="1">
      <alignment horizontal="center"/>
    </xf>
    <xf numFmtId="9" fontId="30" fillId="10" borderId="50" xfId="9" applyFont="1" applyFill="1" applyBorder="1" applyAlignment="1">
      <alignment horizontal="center" vertical="center" wrapText="1"/>
    </xf>
    <xf numFmtId="0" fontId="31" fillId="6" borderId="35" xfId="0" applyFont="1" applyFill="1" applyBorder="1" applyAlignment="1">
      <alignment horizontal="center"/>
    </xf>
    <xf numFmtId="0" fontId="25" fillId="6" borderId="0" xfId="2" applyFont="1" applyFill="1" applyAlignment="1">
      <alignment horizontal="center"/>
    </xf>
    <xf numFmtId="1" fontId="25" fillId="6" borderId="25" xfId="2" applyNumberFormat="1" applyFont="1" applyFill="1" applyBorder="1" applyAlignment="1">
      <alignment horizontal="center"/>
    </xf>
    <xf numFmtId="1" fontId="25" fillId="6" borderId="100" xfId="2" applyNumberFormat="1" applyFont="1" applyFill="1" applyBorder="1" applyAlignment="1">
      <alignment horizontal="center"/>
    </xf>
    <xf numFmtId="1" fontId="24" fillId="6" borderId="57" xfId="2" applyNumberFormat="1" applyFont="1" applyFill="1" applyBorder="1" applyAlignment="1">
      <alignment horizontal="center"/>
    </xf>
    <xf numFmtId="9" fontId="30" fillId="10" borderId="46" xfId="9" applyFont="1" applyFill="1" applyBorder="1" applyAlignment="1">
      <alignment horizontal="center" vertical="center" wrapText="1"/>
    </xf>
    <xf numFmtId="0" fontId="31" fillId="6" borderId="52" xfId="0" applyFont="1" applyFill="1" applyBorder="1" applyAlignment="1">
      <alignment horizontal="center"/>
    </xf>
    <xf numFmtId="0" fontId="25" fillId="6" borderId="34" xfId="2" applyFont="1" applyFill="1" applyBorder="1" applyAlignment="1">
      <alignment horizontal="center"/>
    </xf>
    <xf numFmtId="0" fontId="25" fillId="6" borderId="16" xfId="2" applyFont="1" applyFill="1" applyBorder="1" applyAlignment="1">
      <alignment horizontal="center"/>
    </xf>
    <xf numFmtId="1" fontId="25" fillId="6" borderId="49" xfId="2" applyNumberFormat="1" applyFont="1" applyFill="1" applyBorder="1" applyAlignment="1">
      <alignment horizontal="center"/>
    </xf>
    <xf numFmtId="1" fontId="25" fillId="6" borderId="101" xfId="2" applyNumberFormat="1" applyFont="1" applyFill="1" applyBorder="1" applyAlignment="1">
      <alignment horizontal="center"/>
    </xf>
    <xf numFmtId="1" fontId="25" fillId="6" borderId="51" xfId="2" applyNumberFormat="1" applyFont="1" applyFill="1" applyBorder="1" applyAlignment="1">
      <alignment horizontal="center"/>
    </xf>
    <xf numFmtId="9" fontId="30" fillId="10" borderId="51" xfId="9" applyFont="1" applyFill="1" applyBorder="1" applyAlignment="1">
      <alignment horizontal="center" vertical="center" wrapText="1"/>
    </xf>
    <xf numFmtId="0" fontId="31" fillId="6" borderId="34" xfId="0" applyFont="1" applyFill="1" applyBorder="1" applyAlignment="1">
      <alignment horizontal="center"/>
    </xf>
    <xf numFmtId="164" fontId="30" fillId="10" borderId="48" xfId="2" applyNumberFormat="1" applyFont="1" applyFill="1" applyBorder="1" applyAlignment="1">
      <alignment horizontal="center" vertical="center" wrapText="1"/>
    </xf>
    <xf numFmtId="164" fontId="30" fillId="10" borderId="25" xfId="2" applyNumberFormat="1" applyFont="1" applyFill="1" applyBorder="1" applyAlignment="1">
      <alignment horizontal="center" vertical="center" wrapText="1"/>
    </xf>
    <xf numFmtId="164" fontId="30" fillId="10" borderId="49" xfId="2" applyNumberFormat="1" applyFont="1" applyFill="1" applyBorder="1" applyAlignment="1">
      <alignment horizontal="center" vertical="center" wrapText="1"/>
    </xf>
    <xf numFmtId="0" fontId="25" fillId="19" borderId="0" xfId="2" applyFont="1" applyFill="1" applyAlignment="1">
      <alignment horizontal="center"/>
    </xf>
    <xf numFmtId="1" fontId="25" fillId="19" borderId="25" xfId="2" applyNumberFormat="1" applyFont="1" applyFill="1" applyBorder="1" applyAlignment="1">
      <alignment horizontal="center"/>
    </xf>
    <xf numFmtId="1" fontId="25" fillId="19" borderId="100" xfId="2" applyNumberFormat="1" applyFont="1" applyFill="1" applyBorder="1" applyAlignment="1">
      <alignment horizontal="center"/>
    </xf>
    <xf numFmtId="0" fontId="30" fillId="19" borderId="25" xfId="2" applyFont="1" applyFill="1" applyBorder="1" applyAlignment="1">
      <alignment horizontal="center" vertical="center" wrapText="1"/>
    </xf>
    <xf numFmtId="1" fontId="24" fillId="19" borderId="57" xfId="2" applyNumberFormat="1" applyFont="1" applyFill="1" applyBorder="1" applyAlignment="1">
      <alignment horizontal="center"/>
    </xf>
    <xf numFmtId="165" fontId="4" fillId="19" borderId="49" xfId="2" applyNumberFormat="1" applyFont="1" applyFill="1" applyBorder="1" applyAlignment="1">
      <alignment horizontal="left"/>
    </xf>
    <xf numFmtId="0" fontId="25" fillId="19" borderId="34" xfId="2" applyFont="1" applyFill="1" applyBorder="1" applyAlignment="1">
      <alignment horizontal="center"/>
    </xf>
    <xf numFmtId="0" fontId="25" fillId="19" borderId="16" xfId="2" applyFont="1" applyFill="1" applyBorder="1" applyAlignment="1">
      <alignment horizontal="center"/>
    </xf>
    <xf numFmtId="1" fontId="25" fillId="19" borderId="49" xfId="2" applyNumberFormat="1" applyFont="1" applyFill="1" applyBorder="1" applyAlignment="1">
      <alignment horizontal="center"/>
    </xf>
    <xf numFmtId="1" fontId="25" fillId="19" borderId="101" xfId="2" applyNumberFormat="1" applyFont="1" applyFill="1" applyBorder="1" applyAlignment="1">
      <alignment horizontal="center"/>
    </xf>
    <xf numFmtId="1" fontId="25" fillId="19" borderId="51" xfId="2" applyNumberFormat="1" applyFont="1" applyFill="1" applyBorder="1" applyAlignment="1">
      <alignment horizontal="center"/>
    </xf>
    <xf numFmtId="0" fontId="30" fillId="19" borderId="49" xfId="2" applyFont="1" applyFill="1" applyBorder="1" applyAlignment="1">
      <alignment horizontal="center" vertical="center" wrapText="1"/>
    </xf>
    <xf numFmtId="1" fontId="24" fillId="19" borderId="9" xfId="2" applyNumberFormat="1" applyFont="1" applyFill="1" applyBorder="1" applyAlignment="1">
      <alignment horizontal="center"/>
    </xf>
    <xf numFmtId="164" fontId="113" fillId="6" borderId="0" xfId="2" applyNumberFormat="1" applyFont="1" applyFill="1" applyAlignment="1">
      <alignment horizontal="center"/>
    </xf>
    <xf numFmtId="0" fontId="20" fillId="6" borderId="0" xfId="0" applyFont="1" applyFill="1"/>
    <xf numFmtId="0" fontId="69" fillId="6" borderId="0" xfId="0" applyFont="1" applyFill="1" applyAlignment="1">
      <alignment horizontal="center" vertical="center" wrapText="1"/>
    </xf>
    <xf numFmtId="1" fontId="113" fillId="6" borderId="0" xfId="2" applyNumberFormat="1" applyFont="1" applyFill="1" applyAlignment="1">
      <alignment horizontal="center"/>
    </xf>
    <xf numFmtId="164" fontId="107" fillId="28" borderId="70" xfId="2" applyNumberFormat="1" applyFont="1" applyFill="1" applyBorder="1" applyAlignment="1" applyProtection="1">
      <alignment horizontal="center" vertical="center"/>
      <protection locked="0"/>
    </xf>
    <xf numFmtId="1" fontId="107" fillId="28" borderId="69" xfId="2" applyNumberFormat="1" applyFont="1" applyFill="1" applyBorder="1" applyAlignment="1" applyProtection="1">
      <alignment horizontal="center" vertical="center"/>
      <protection locked="0"/>
    </xf>
    <xf numFmtId="0" fontId="75" fillId="28" borderId="69" xfId="0" applyFont="1" applyFill="1" applyBorder="1" applyAlignment="1" applyProtection="1">
      <alignment horizontal="center" vertical="center"/>
      <protection locked="0"/>
    </xf>
    <xf numFmtId="0" fontId="75" fillId="28" borderId="71" xfId="0" applyFont="1" applyFill="1" applyBorder="1" applyAlignment="1" applyProtection="1">
      <alignment horizontal="center" vertical="center"/>
      <protection locked="0"/>
    </xf>
    <xf numFmtId="164" fontId="15" fillId="33" borderId="76" xfId="2" applyNumberFormat="1" applyFont="1" applyFill="1" applyBorder="1" applyAlignment="1" applyProtection="1">
      <alignment horizontal="center" vertical="center"/>
      <protection locked="0"/>
    </xf>
    <xf numFmtId="164" fontId="15" fillId="33" borderId="71" xfId="2" applyNumberFormat="1" applyFont="1" applyFill="1" applyBorder="1" applyAlignment="1" applyProtection="1">
      <alignment horizontal="center" vertical="center"/>
      <protection locked="0"/>
    </xf>
    <xf numFmtId="1" fontId="23" fillId="28" borderId="59" xfId="2" applyNumberFormat="1" applyFont="1" applyFill="1" applyBorder="1" applyAlignment="1" applyProtection="1">
      <alignment horizontal="center" vertical="center" wrapText="1"/>
      <protection locked="0"/>
    </xf>
    <xf numFmtId="0" fontId="10" fillId="3" borderId="36" xfId="2" applyFont="1" applyFill="1" applyBorder="1" applyAlignment="1" applyProtection="1">
      <alignment horizontal="center" vertical="center" wrapText="1"/>
      <protection locked="0"/>
    </xf>
    <xf numFmtId="0" fontId="10" fillId="3" borderId="47" xfId="2" applyFont="1" applyFill="1" applyBorder="1" applyAlignment="1" applyProtection="1">
      <alignment horizontal="center" vertical="center" wrapText="1"/>
      <protection locked="0"/>
    </xf>
    <xf numFmtId="0" fontId="10" fillId="3" borderId="82" xfId="2" applyFont="1" applyFill="1" applyBorder="1" applyAlignment="1" applyProtection="1">
      <alignment horizontal="center" vertical="center" wrapText="1"/>
      <protection locked="0"/>
    </xf>
    <xf numFmtId="1" fontId="4" fillId="19" borderId="48" xfId="2" applyNumberFormat="1" applyFont="1" applyFill="1" applyBorder="1" applyAlignment="1" applyProtection="1">
      <alignment horizontal="center"/>
      <protection locked="0"/>
    </xf>
    <xf numFmtId="1" fontId="4" fillId="19" borderId="83" xfId="2" applyNumberFormat="1" applyFont="1" applyFill="1" applyBorder="1" applyAlignment="1" applyProtection="1">
      <alignment horizontal="center"/>
      <protection locked="0"/>
    </xf>
    <xf numFmtId="0" fontId="13" fillId="6" borderId="25" xfId="2" applyFont="1" applyFill="1" applyBorder="1" applyAlignment="1" applyProtection="1">
      <alignment horizontal="center"/>
      <protection locked="0"/>
    </xf>
    <xf numFmtId="0" fontId="13" fillId="6" borderId="83" xfId="2" applyFont="1" applyFill="1" applyBorder="1" applyAlignment="1" applyProtection="1">
      <alignment horizontal="center"/>
      <protection locked="0"/>
    </xf>
    <xf numFmtId="0" fontId="4" fillId="19" borderId="25" xfId="2" applyFont="1" applyFill="1" applyBorder="1" applyAlignment="1" applyProtection="1">
      <alignment horizontal="center"/>
      <protection locked="0"/>
    </xf>
    <xf numFmtId="0" fontId="4" fillId="19" borderId="83" xfId="2" applyFont="1" applyFill="1" applyBorder="1" applyAlignment="1" applyProtection="1">
      <alignment horizontal="center"/>
      <protection locked="0"/>
    </xf>
    <xf numFmtId="0" fontId="4" fillId="19" borderId="25" xfId="2" applyFont="1" applyFill="1" applyBorder="1" applyAlignment="1" applyProtection="1">
      <alignment horizontal="center" vertical="center"/>
      <protection locked="0"/>
    </xf>
    <xf numFmtId="0" fontId="4" fillId="19" borderId="83" xfId="2" applyFont="1" applyFill="1" applyBorder="1" applyAlignment="1" applyProtection="1">
      <alignment horizontal="center" vertical="center"/>
      <protection locked="0"/>
    </xf>
    <xf numFmtId="0" fontId="4" fillId="6" borderId="49" xfId="2" applyFont="1" applyFill="1" applyBorder="1" applyAlignment="1" applyProtection="1">
      <alignment horizontal="center" vertical="center"/>
      <protection locked="0"/>
    </xf>
    <xf numFmtId="0" fontId="4" fillId="6" borderId="84" xfId="2" applyFont="1" applyFill="1" applyBorder="1" applyAlignment="1" applyProtection="1">
      <alignment horizontal="center" vertical="center"/>
      <protection locked="0"/>
    </xf>
    <xf numFmtId="0" fontId="4" fillId="21" borderId="48" xfId="2" applyFont="1" applyFill="1" applyBorder="1" applyAlignment="1" applyProtection="1">
      <alignment horizontal="center"/>
      <protection locked="0"/>
    </xf>
    <xf numFmtId="0" fontId="4" fillId="21" borderId="85" xfId="2" applyFont="1" applyFill="1" applyBorder="1" applyAlignment="1" applyProtection="1">
      <alignment horizontal="center"/>
      <protection locked="0"/>
    </xf>
    <xf numFmtId="0" fontId="4" fillId="8" borderId="25" xfId="2" applyFont="1" applyFill="1" applyBorder="1" applyAlignment="1" applyProtection="1">
      <alignment horizontal="center"/>
      <protection locked="0"/>
    </xf>
    <xf numFmtId="0" fontId="4" fillId="8" borderId="83" xfId="2" applyFont="1" applyFill="1" applyBorder="1" applyAlignment="1" applyProtection="1">
      <alignment horizontal="center"/>
      <protection locked="0"/>
    </xf>
    <xf numFmtId="0" fontId="4" fillId="21" borderId="25" xfId="2" applyFont="1" applyFill="1" applyBorder="1" applyAlignment="1" applyProtection="1">
      <alignment horizontal="center"/>
      <protection locked="0"/>
    </xf>
    <xf numFmtId="0" fontId="4" fillId="21" borderId="83" xfId="2" applyFont="1" applyFill="1" applyBorder="1" applyAlignment="1" applyProtection="1">
      <alignment horizontal="center"/>
      <protection locked="0"/>
    </xf>
    <xf numFmtId="0" fontId="4" fillId="6" borderId="25" xfId="2" applyFont="1" applyFill="1" applyBorder="1" applyAlignment="1" applyProtection="1">
      <alignment horizontal="center"/>
      <protection locked="0"/>
    </xf>
    <xf numFmtId="0" fontId="4" fillId="6" borderId="83" xfId="2" applyFont="1" applyFill="1" applyBorder="1" applyAlignment="1" applyProtection="1">
      <alignment horizontal="center"/>
      <protection locked="0"/>
    </xf>
    <xf numFmtId="0" fontId="4" fillId="8" borderId="49" xfId="2" applyFont="1" applyFill="1" applyBorder="1" applyAlignment="1" applyProtection="1">
      <alignment horizontal="center"/>
      <protection locked="0"/>
    </xf>
    <xf numFmtId="0" fontId="4" fillId="8" borderId="84" xfId="2" applyFont="1" applyFill="1" applyBorder="1" applyAlignment="1" applyProtection="1">
      <alignment horizontal="center"/>
      <protection locked="0"/>
    </xf>
    <xf numFmtId="0" fontId="4" fillId="19" borderId="25" xfId="0" applyFont="1" applyFill="1" applyBorder="1" applyAlignment="1" applyProtection="1">
      <alignment horizontal="center"/>
      <protection locked="0"/>
    </xf>
    <xf numFmtId="0" fontId="4" fillId="19" borderId="83" xfId="0" applyFont="1" applyFill="1" applyBorder="1" applyAlignment="1" applyProtection="1">
      <alignment horizontal="center"/>
      <protection locked="0"/>
    </xf>
    <xf numFmtId="0" fontId="4" fillId="6" borderId="49" xfId="0" applyFont="1" applyFill="1" applyBorder="1" applyAlignment="1" applyProtection="1">
      <alignment horizontal="center"/>
      <protection locked="0"/>
    </xf>
    <xf numFmtId="0" fontId="4" fillId="6" borderId="86" xfId="0" applyFont="1" applyFill="1" applyBorder="1" applyAlignment="1" applyProtection="1">
      <alignment horizontal="center"/>
      <protection locked="0"/>
    </xf>
    <xf numFmtId="1" fontId="36" fillId="6" borderId="0" xfId="0" applyNumberFormat="1" applyFont="1" applyFill="1" applyAlignment="1">
      <alignment horizontal="center" vertical="center"/>
    </xf>
    <xf numFmtId="0" fontId="104" fillId="0" borderId="0" xfId="0" quotePrefix="1" applyFont="1" applyAlignment="1">
      <alignment horizontal="left" vertical="top" wrapText="1"/>
    </xf>
    <xf numFmtId="0" fontId="64" fillId="27" borderId="0" xfId="0" applyFont="1" applyFill="1" applyAlignment="1">
      <alignment horizontal="center" vertical="center" wrapText="1"/>
    </xf>
    <xf numFmtId="0" fontId="74" fillId="6" borderId="0" xfId="0" applyFont="1" applyFill="1" applyAlignment="1">
      <alignment horizontal="left" vertical="center" wrapText="1"/>
    </xf>
    <xf numFmtId="0" fontId="8" fillId="6" borderId="0" xfId="0" applyFont="1" applyFill="1" applyAlignment="1">
      <alignment horizontal="left" vertical="center" wrapText="1"/>
    </xf>
    <xf numFmtId="0" fontId="86" fillId="6" borderId="0" xfId="0" applyFont="1" applyFill="1" applyAlignment="1">
      <alignment horizontal="left" vertical="top" wrapText="1"/>
    </xf>
    <xf numFmtId="0" fontId="8" fillId="6" borderId="0" xfId="0" applyFont="1" applyFill="1" applyAlignment="1">
      <alignment horizontal="left" vertical="top"/>
    </xf>
    <xf numFmtId="0" fontId="9" fillId="6" borderId="0" xfId="0" applyFont="1" applyFill="1" applyAlignment="1">
      <alignment horizontal="left" vertical="top"/>
    </xf>
    <xf numFmtId="0" fontId="73" fillId="6" borderId="0" xfId="0" applyFont="1" applyFill="1" applyAlignment="1">
      <alignment horizontal="left" vertical="top" wrapText="1"/>
    </xf>
    <xf numFmtId="0" fontId="8" fillId="6" borderId="0" xfId="0" applyFont="1" applyFill="1" applyAlignment="1">
      <alignment horizontal="left" vertical="top" wrapText="1"/>
    </xf>
    <xf numFmtId="0" fontId="9" fillId="6" borderId="0" xfId="0" applyFont="1" applyFill="1" applyAlignment="1">
      <alignment horizontal="left"/>
    </xf>
    <xf numFmtId="0" fontId="43" fillId="6" borderId="0" xfId="0" applyFont="1" applyFill="1" applyAlignment="1">
      <alignment horizontal="left" vertical="top"/>
    </xf>
    <xf numFmtId="0" fontId="88" fillId="0" borderId="0" xfId="0" applyFont="1" applyAlignment="1">
      <alignment horizontal="left" vertical="top" wrapText="1"/>
    </xf>
    <xf numFmtId="0" fontId="90" fillId="0" borderId="0" xfId="0" applyFont="1" applyAlignment="1">
      <alignment horizontal="left" vertical="top"/>
    </xf>
    <xf numFmtId="0" fontId="88" fillId="6" borderId="0" xfId="0" applyFont="1" applyFill="1" applyAlignment="1">
      <alignment horizontal="left" wrapText="1"/>
    </xf>
    <xf numFmtId="0" fontId="88" fillId="6" borderId="0" xfId="0" applyFont="1" applyFill="1" applyAlignment="1">
      <alignment horizontal="left"/>
    </xf>
    <xf numFmtId="0" fontId="0" fillId="0" borderId="0" xfId="0" applyAlignment="1">
      <alignment horizontal="center"/>
    </xf>
    <xf numFmtId="0" fontId="95" fillId="6" borderId="0" xfId="0" applyFont="1" applyFill="1" applyAlignment="1">
      <alignment horizontal="left" vertical="top" wrapText="1"/>
    </xf>
    <xf numFmtId="0" fontId="36" fillId="6" borderId="0" xfId="0" applyFont="1" applyFill="1" applyAlignment="1">
      <alignment horizontal="left" vertical="top"/>
    </xf>
    <xf numFmtId="0" fontId="38" fillId="6" borderId="0" xfId="0" applyFont="1" applyFill="1" applyAlignment="1">
      <alignment horizontal="left" vertical="top" wrapText="1"/>
    </xf>
    <xf numFmtId="0" fontId="36" fillId="22" borderId="64" xfId="0" applyFont="1" applyFill="1" applyBorder="1" applyAlignment="1">
      <alignment horizontal="left"/>
    </xf>
    <xf numFmtId="0" fontId="36" fillId="22" borderId="65" xfId="0" applyFont="1" applyFill="1" applyBorder="1" applyAlignment="1">
      <alignment horizontal="left"/>
    </xf>
    <xf numFmtId="0" fontId="36" fillId="22" borderId="44" xfId="0" applyFont="1" applyFill="1" applyBorder="1" applyAlignment="1">
      <alignment horizontal="left"/>
    </xf>
    <xf numFmtId="0" fontId="0" fillId="25" borderId="16" xfId="0" applyFill="1" applyBorder="1" applyAlignment="1">
      <alignment horizontal="center" wrapText="1"/>
    </xf>
    <xf numFmtId="0" fontId="34" fillId="6" borderId="48" xfId="0" applyFont="1" applyFill="1" applyBorder="1" applyAlignment="1">
      <alignment horizontal="center" vertical="top" wrapText="1"/>
    </xf>
    <xf numFmtId="0" fontId="34" fillId="6" borderId="1" xfId="0" applyFont="1" applyFill="1" applyBorder="1" applyAlignment="1">
      <alignment horizontal="center" vertical="top" wrapText="1"/>
    </xf>
    <xf numFmtId="0" fontId="34" fillId="6" borderId="50" xfId="0" applyFont="1" applyFill="1" applyBorder="1" applyAlignment="1">
      <alignment horizontal="center" vertical="top" wrapText="1"/>
    </xf>
    <xf numFmtId="0" fontId="34" fillId="6" borderId="49" xfId="0" applyFont="1" applyFill="1" applyBorder="1" applyAlignment="1">
      <alignment horizontal="center" vertical="top" wrapText="1"/>
    </xf>
    <xf numFmtId="0" fontId="34" fillId="6" borderId="16" xfId="0" applyFont="1" applyFill="1" applyBorder="1" applyAlignment="1">
      <alignment horizontal="center" vertical="top" wrapText="1"/>
    </xf>
    <xf numFmtId="0" fontId="34" fillId="6" borderId="51" xfId="0" applyFont="1" applyFill="1" applyBorder="1" applyAlignment="1">
      <alignment horizontal="center" vertical="top" wrapText="1"/>
    </xf>
    <xf numFmtId="0" fontId="63" fillId="29" borderId="47" xfId="0" applyFont="1" applyFill="1" applyBorder="1" applyAlignment="1">
      <alignment horizontal="center" vertical="center" wrapText="1"/>
    </xf>
    <xf numFmtId="0" fontId="63" fillId="29" borderId="53" xfId="0" applyFont="1" applyFill="1" applyBorder="1" applyAlignment="1">
      <alignment horizontal="center" vertical="center" wrapText="1"/>
    </xf>
    <xf numFmtId="0" fontId="63" fillId="29" borderId="54" xfId="0" applyFont="1" applyFill="1" applyBorder="1" applyAlignment="1">
      <alignment horizontal="center" vertical="center" wrapText="1"/>
    </xf>
    <xf numFmtId="0" fontId="96" fillId="6" borderId="0" xfId="0" applyFont="1" applyFill="1" applyAlignment="1">
      <alignment horizontal="left" vertical="top" wrapText="1"/>
    </xf>
    <xf numFmtId="0" fontId="36" fillId="6" borderId="0" xfId="0" applyFont="1" applyFill="1" applyAlignment="1">
      <alignment horizontal="left" vertical="top" wrapText="1"/>
    </xf>
    <xf numFmtId="0" fontId="36" fillId="24" borderId="3" xfId="0" applyFont="1" applyFill="1" applyBorder="1" applyAlignment="1">
      <alignment horizontal="left" vertical="top" wrapText="1"/>
    </xf>
    <xf numFmtId="0" fontId="38" fillId="24" borderId="15" xfId="0" applyFont="1" applyFill="1" applyBorder="1" applyAlignment="1">
      <alignment horizontal="left" vertical="top" wrapText="1"/>
    </xf>
    <xf numFmtId="0" fontId="38" fillId="24" borderId="2" xfId="0" applyFont="1" applyFill="1" applyBorder="1" applyAlignment="1">
      <alignment horizontal="left" vertical="top" wrapText="1"/>
    </xf>
    <xf numFmtId="0" fontId="36" fillId="23" borderId="3" xfId="0" applyFont="1" applyFill="1" applyBorder="1" applyAlignment="1">
      <alignment horizontal="left" vertical="top" wrapText="1"/>
    </xf>
    <xf numFmtId="0" fontId="36" fillId="23" borderId="15" xfId="0" applyFont="1" applyFill="1" applyBorder="1" applyAlignment="1">
      <alignment horizontal="left" vertical="top" wrapText="1"/>
    </xf>
    <xf numFmtId="0" fontId="36" fillId="23" borderId="2" xfId="0" applyFont="1" applyFill="1" applyBorder="1" applyAlignment="1">
      <alignment horizontal="left" vertical="top" wrapText="1"/>
    </xf>
    <xf numFmtId="0" fontId="96" fillId="23" borderId="0" xfId="0" applyFont="1" applyFill="1" applyAlignment="1">
      <alignment horizontal="left" vertical="center" wrapText="1"/>
    </xf>
    <xf numFmtId="0" fontId="36" fillId="23" borderId="0" xfId="0" applyFont="1" applyFill="1" applyAlignment="1">
      <alignment horizontal="left" vertical="center"/>
    </xf>
    <xf numFmtId="0" fontId="36" fillId="26" borderId="0" xfId="0" applyFont="1" applyFill="1" applyAlignment="1">
      <alignment horizontal="left" vertical="center" wrapText="1"/>
    </xf>
    <xf numFmtId="0" fontId="0" fillId="6" borderId="0" xfId="0" applyFill="1" applyAlignment="1">
      <alignment horizontal="center"/>
    </xf>
    <xf numFmtId="0" fontId="37" fillId="6" borderId="0" xfId="0" applyFont="1" applyFill="1" applyAlignment="1">
      <alignment horizontal="center" vertical="top" wrapText="1"/>
    </xf>
    <xf numFmtId="0" fontId="36" fillId="35" borderId="8" xfId="0" applyFont="1" applyFill="1" applyBorder="1" applyAlignment="1">
      <alignment horizontal="left" vertical="top" wrapText="1"/>
    </xf>
    <xf numFmtId="0" fontId="36" fillId="35" borderId="63" xfId="0" applyFont="1" applyFill="1" applyBorder="1" applyAlignment="1">
      <alignment horizontal="left" vertical="top" wrapText="1"/>
    </xf>
    <xf numFmtId="0" fontId="36" fillId="35" borderId="7" xfId="0" applyFont="1" applyFill="1" applyBorder="1" applyAlignment="1">
      <alignment horizontal="left" vertical="top" wrapText="1"/>
    </xf>
    <xf numFmtId="0" fontId="5" fillId="23" borderId="25" xfId="2" applyFont="1" applyFill="1" applyBorder="1" applyAlignment="1">
      <alignment horizontal="center" vertical="center" wrapText="1"/>
    </xf>
    <xf numFmtId="0" fontId="5" fillId="23" borderId="46" xfId="2" applyFont="1" applyFill="1" applyBorder="1" applyAlignment="1">
      <alignment horizontal="center" vertical="center" wrapText="1"/>
    </xf>
    <xf numFmtId="0" fontId="5" fillId="24" borderId="25" xfId="2" applyFont="1" applyFill="1" applyBorder="1" applyAlignment="1">
      <alignment horizontal="center" vertical="center" wrapText="1"/>
    </xf>
    <xf numFmtId="0" fontId="5" fillId="24" borderId="46" xfId="2" applyFont="1" applyFill="1" applyBorder="1" applyAlignment="1">
      <alignment horizontal="center" vertical="center" wrapText="1"/>
    </xf>
    <xf numFmtId="0" fontId="5" fillId="35" borderId="25" xfId="2" applyFont="1" applyFill="1" applyBorder="1" applyAlignment="1">
      <alignment horizontal="center" vertical="center" wrapText="1"/>
    </xf>
    <xf numFmtId="0" fontId="5" fillId="35" borderId="46" xfId="2" applyFont="1" applyFill="1" applyBorder="1" applyAlignment="1">
      <alignment horizontal="center" vertical="center" wrapText="1"/>
    </xf>
    <xf numFmtId="0" fontId="5" fillId="22" borderId="49" xfId="2" applyFont="1" applyFill="1" applyBorder="1" applyAlignment="1">
      <alignment horizontal="center" vertical="center" wrapText="1"/>
    </xf>
    <xf numFmtId="0" fontId="5" fillId="22" borderId="51" xfId="2" applyFont="1" applyFill="1" applyBorder="1" applyAlignment="1">
      <alignment horizontal="center" vertical="center" wrapText="1"/>
    </xf>
    <xf numFmtId="0" fontId="53" fillId="33" borderId="48" xfId="2" applyFont="1" applyFill="1" applyBorder="1" applyAlignment="1">
      <alignment horizontal="center" vertical="center" wrapText="1"/>
    </xf>
    <xf numFmtId="0" fontId="53" fillId="33" borderId="50" xfId="2" applyFont="1" applyFill="1" applyBorder="1" applyAlignment="1">
      <alignment horizontal="center" vertical="center" wrapText="1"/>
    </xf>
    <xf numFmtId="0" fontId="53" fillId="33" borderId="25" xfId="2" applyFont="1" applyFill="1" applyBorder="1" applyAlignment="1">
      <alignment horizontal="center" vertical="center" wrapText="1"/>
    </xf>
    <xf numFmtId="0" fontId="53" fillId="33" borderId="46" xfId="2" applyFont="1" applyFill="1" applyBorder="1" applyAlignment="1">
      <alignment horizontal="center" vertical="center" wrapText="1"/>
    </xf>
    <xf numFmtId="0" fontId="37" fillId="0" borderId="1" xfId="0" applyFont="1" applyBorder="1" applyAlignment="1">
      <alignment horizontal="center" vertical="center"/>
    </xf>
    <xf numFmtId="0" fontId="37" fillId="0" borderId="0" xfId="0" applyFont="1" applyAlignment="1">
      <alignment horizontal="center" vertical="center"/>
    </xf>
    <xf numFmtId="0" fontId="4" fillId="35" borderId="25" xfId="2" applyFont="1" applyFill="1" applyBorder="1" applyAlignment="1">
      <alignment horizontal="center" vertical="center" wrapText="1"/>
    </xf>
    <xf numFmtId="0" fontId="4" fillId="35" borderId="46" xfId="2" applyFont="1" applyFill="1" applyBorder="1" applyAlignment="1">
      <alignment horizontal="center" vertical="center" wrapText="1"/>
    </xf>
    <xf numFmtId="0" fontId="4" fillId="24" borderId="25" xfId="2" applyFont="1" applyFill="1" applyBorder="1" applyAlignment="1">
      <alignment horizontal="center" vertical="center" wrapText="1"/>
    </xf>
    <xf numFmtId="0" fontId="4" fillId="24" borderId="46" xfId="2" applyFont="1" applyFill="1" applyBorder="1" applyAlignment="1">
      <alignment horizontal="center" vertical="center" wrapText="1"/>
    </xf>
    <xf numFmtId="0" fontId="4" fillId="23" borderId="25" xfId="2" applyFont="1" applyFill="1" applyBorder="1" applyAlignment="1">
      <alignment horizontal="center" vertical="center" wrapText="1"/>
    </xf>
    <xf numFmtId="0" fontId="4" fillId="23" borderId="46" xfId="2" applyFont="1" applyFill="1" applyBorder="1" applyAlignment="1">
      <alignment horizontal="center" vertical="center" wrapText="1"/>
    </xf>
    <xf numFmtId="0" fontId="5" fillId="29" borderId="58" xfId="2" applyFont="1" applyFill="1" applyBorder="1" applyAlignment="1">
      <alignment horizontal="right" vertical="center" wrapText="1"/>
    </xf>
    <xf numFmtId="0" fontId="5" fillId="29" borderId="0" xfId="2" applyFont="1" applyFill="1" applyAlignment="1">
      <alignment horizontal="right" vertical="center" wrapText="1"/>
    </xf>
    <xf numFmtId="0" fontId="5" fillId="29" borderId="62" xfId="2" applyFont="1" applyFill="1" applyBorder="1" applyAlignment="1">
      <alignment horizontal="right" vertical="center" wrapText="1"/>
    </xf>
    <xf numFmtId="0" fontId="5" fillId="29" borderId="59" xfId="2" applyFont="1" applyFill="1" applyBorder="1" applyAlignment="1">
      <alignment horizontal="right" vertical="center" wrapText="1"/>
    </xf>
    <xf numFmtId="0" fontId="105" fillId="33" borderId="0" xfId="0" applyFont="1" applyFill="1" applyAlignment="1">
      <alignment horizontal="center" vertical="center" wrapText="1"/>
    </xf>
    <xf numFmtId="0" fontId="55" fillId="33" borderId="0" xfId="0" applyFont="1" applyFill="1" applyAlignment="1">
      <alignment horizontal="center" vertical="center"/>
    </xf>
    <xf numFmtId="0" fontId="50" fillId="29" borderId="0" xfId="0" applyFont="1" applyFill="1" applyAlignment="1">
      <alignment horizontal="center" vertical="top" wrapText="1"/>
    </xf>
    <xf numFmtId="0" fontId="59" fillId="5" borderId="0" xfId="0" applyFont="1" applyFill="1" applyAlignment="1">
      <alignment horizontal="center" vertical="center" textRotation="90"/>
    </xf>
    <xf numFmtId="0" fontId="59" fillId="5" borderId="46" xfId="0" applyFont="1" applyFill="1" applyBorder="1" applyAlignment="1">
      <alignment horizontal="center" vertical="center" textRotation="90"/>
    </xf>
    <xf numFmtId="0" fontId="32" fillId="6" borderId="0" xfId="0" applyFont="1" applyFill="1" applyAlignment="1">
      <alignment horizontal="center" vertical="center" textRotation="90"/>
    </xf>
    <xf numFmtId="0" fontId="32" fillId="6" borderId="46" xfId="0" applyFont="1" applyFill="1" applyBorder="1" applyAlignment="1">
      <alignment horizontal="center" vertical="center" textRotation="90"/>
    </xf>
    <xf numFmtId="0" fontId="5" fillId="29" borderId="60" xfId="2" applyFont="1" applyFill="1" applyBorder="1" applyAlignment="1">
      <alignment horizontal="right" vertical="center" wrapText="1"/>
    </xf>
    <xf numFmtId="0" fontId="5" fillId="29" borderId="61" xfId="2" applyFont="1" applyFill="1" applyBorder="1" applyAlignment="1">
      <alignment horizontal="right" vertical="center" wrapText="1"/>
    </xf>
    <xf numFmtId="0" fontId="39" fillId="30" borderId="58" xfId="0" applyFont="1" applyFill="1" applyBorder="1" applyAlignment="1">
      <alignment horizontal="center" vertical="center"/>
    </xf>
    <xf numFmtId="0" fontId="39" fillId="30" borderId="62" xfId="0" applyFont="1" applyFill="1" applyBorder="1" applyAlignment="1">
      <alignment horizontal="center" vertical="center"/>
    </xf>
    <xf numFmtId="9" fontId="5" fillId="29" borderId="58" xfId="12" applyFont="1" applyFill="1" applyBorder="1" applyAlignment="1">
      <alignment horizontal="right" vertical="center" wrapText="1"/>
    </xf>
    <xf numFmtId="9" fontId="5" fillId="29" borderId="0" xfId="12" applyFont="1" applyFill="1" applyBorder="1" applyAlignment="1">
      <alignment horizontal="right" vertical="center" wrapText="1"/>
    </xf>
    <xf numFmtId="0" fontId="5" fillId="29" borderId="88" xfId="2" applyFont="1" applyFill="1" applyBorder="1" applyAlignment="1">
      <alignment horizontal="right" vertical="center" wrapText="1"/>
    </xf>
    <xf numFmtId="0" fontId="5" fillId="29" borderId="41" xfId="2" applyFont="1" applyFill="1" applyBorder="1" applyAlignment="1">
      <alignment horizontal="right" vertical="center" wrapText="1"/>
    </xf>
    <xf numFmtId="0" fontId="28" fillId="5" borderId="0" xfId="0" applyFont="1" applyFill="1" applyAlignment="1">
      <alignment horizontal="center" vertical="center" textRotation="90"/>
    </xf>
    <xf numFmtId="0" fontId="28" fillId="5" borderId="46" xfId="0" applyFont="1" applyFill="1" applyBorder="1" applyAlignment="1">
      <alignment horizontal="center" vertical="center" textRotation="90"/>
    </xf>
    <xf numFmtId="9" fontId="5" fillId="29" borderId="62" xfId="12" applyFont="1" applyFill="1" applyBorder="1" applyAlignment="1">
      <alignment horizontal="right" vertical="center" wrapText="1"/>
    </xf>
    <xf numFmtId="9" fontId="5" fillId="29" borderId="59" xfId="12" applyFont="1" applyFill="1" applyBorder="1" applyAlignment="1">
      <alignment horizontal="right" vertical="center" wrapText="1"/>
    </xf>
    <xf numFmtId="0" fontId="39" fillId="30" borderId="70" xfId="0" applyFont="1" applyFill="1" applyBorder="1" applyAlignment="1">
      <alignment horizontal="center" vertical="center"/>
    </xf>
    <xf numFmtId="0" fontId="39" fillId="30" borderId="69" xfId="0" applyFont="1" applyFill="1" applyBorder="1" applyAlignment="1">
      <alignment horizontal="center" vertical="center"/>
    </xf>
    <xf numFmtId="0" fontId="39" fillId="30" borderId="71" xfId="0" applyFont="1" applyFill="1" applyBorder="1" applyAlignment="1">
      <alignment horizontal="center" vertical="center"/>
    </xf>
    <xf numFmtId="0" fontId="46" fillId="10" borderId="0" xfId="2" applyFont="1" applyFill="1" applyAlignment="1">
      <alignment horizontal="center" vertical="center" wrapText="1"/>
    </xf>
    <xf numFmtId="0" fontId="46" fillId="10" borderId="16" xfId="2" applyFont="1" applyFill="1" applyBorder="1" applyAlignment="1">
      <alignment horizontal="center" vertical="center" wrapText="1"/>
    </xf>
    <xf numFmtId="0" fontId="0" fillId="0" borderId="46" xfId="0" applyBorder="1" applyAlignment="1">
      <alignment horizontal="center"/>
    </xf>
    <xf numFmtId="0" fontId="5" fillId="29" borderId="79" xfId="2" applyFont="1" applyFill="1" applyBorder="1" applyAlignment="1">
      <alignment horizontal="right" vertical="center" wrapText="1"/>
    </xf>
    <xf numFmtId="0" fontId="5" fillId="29" borderId="66" xfId="2" applyFont="1" applyFill="1" applyBorder="1" applyAlignment="1">
      <alignment horizontal="right" vertical="center" wrapText="1"/>
    </xf>
    <xf numFmtId="0" fontId="5" fillId="29" borderId="74" xfId="2" applyFont="1" applyFill="1" applyBorder="1" applyAlignment="1">
      <alignment horizontal="right" vertical="center" wrapText="1"/>
    </xf>
    <xf numFmtId="0" fontId="5" fillId="29" borderId="75" xfId="2" applyFont="1" applyFill="1" applyBorder="1" applyAlignment="1">
      <alignment horizontal="right" vertical="center" wrapText="1"/>
    </xf>
    <xf numFmtId="0" fontId="4" fillId="22" borderId="49" xfId="2" applyFont="1" applyFill="1" applyBorder="1" applyAlignment="1">
      <alignment horizontal="center" vertical="center" wrapText="1"/>
    </xf>
    <xf numFmtId="0" fontId="4" fillId="22" borderId="51" xfId="2" applyFont="1" applyFill="1" applyBorder="1" applyAlignment="1">
      <alignment horizontal="center" vertical="center" wrapText="1"/>
    </xf>
    <xf numFmtId="0" fontId="39" fillId="30" borderId="61" xfId="0" applyFont="1" applyFill="1" applyBorder="1" applyAlignment="1">
      <alignment horizontal="center" vertical="center"/>
    </xf>
    <xf numFmtId="0" fontId="39" fillId="30" borderId="0" xfId="0" applyFont="1" applyFill="1" applyAlignment="1">
      <alignment horizontal="center" vertical="center"/>
    </xf>
    <xf numFmtId="0" fontId="21" fillId="0" borderId="0" xfId="0" applyFont="1" applyAlignment="1">
      <alignment horizontal="center"/>
    </xf>
    <xf numFmtId="0" fontId="44" fillId="0" borderId="0" xfId="0" applyFont="1" applyAlignment="1">
      <alignment horizontal="center" vertical="center"/>
    </xf>
    <xf numFmtId="0" fontId="83" fillId="25" borderId="0" xfId="0" applyFont="1" applyFill="1" applyAlignment="1">
      <alignment horizontal="center" vertical="center" wrapText="1"/>
    </xf>
    <xf numFmtId="0" fontId="71" fillId="6" borderId="0" xfId="0" applyFont="1" applyFill="1" applyAlignment="1" applyProtection="1">
      <alignment horizontal="center" vertical="center"/>
      <protection locked="0"/>
    </xf>
    <xf numFmtId="0" fontId="70" fillId="33" borderId="0" xfId="0" applyFont="1" applyFill="1" applyAlignment="1">
      <alignment horizontal="center" vertical="center" wrapText="1"/>
    </xf>
    <xf numFmtId="0" fontId="70" fillId="33" borderId="0" xfId="0" applyFont="1" applyFill="1" applyAlignment="1">
      <alignment horizontal="center" vertical="center"/>
    </xf>
    <xf numFmtId="0" fontId="48" fillId="29" borderId="0" xfId="0" applyFont="1" applyFill="1" applyAlignment="1">
      <alignment horizontal="center" vertical="center"/>
    </xf>
    <xf numFmtId="0" fontId="0" fillId="5" borderId="0" xfId="0" applyFill="1" applyAlignment="1">
      <alignment horizontal="center" vertical="center" textRotation="90"/>
    </xf>
    <xf numFmtId="0" fontId="0" fillId="29" borderId="0" xfId="0" applyFill="1" applyAlignment="1">
      <alignment horizontal="center" wrapText="1"/>
    </xf>
    <xf numFmtId="14" fontId="71" fillId="6" borderId="0" xfId="0" applyNumberFormat="1" applyFont="1" applyFill="1" applyAlignment="1">
      <alignment horizontal="center" vertical="center"/>
    </xf>
    <xf numFmtId="0" fontId="36" fillId="6" borderId="0" xfId="0" applyFont="1" applyFill="1" applyAlignment="1" applyProtection="1">
      <alignment horizontal="center" vertical="center"/>
      <protection locked="0"/>
    </xf>
    <xf numFmtId="0" fontId="61" fillId="34" borderId="0" xfId="0" applyFont="1" applyFill="1" applyAlignment="1">
      <alignment horizontal="center" vertical="center" wrapText="1"/>
    </xf>
    <xf numFmtId="0" fontId="101" fillId="0" borderId="48" xfId="0" applyFont="1" applyBorder="1" applyAlignment="1">
      <alignment horizontal="left" vertical="center" wrapText="1"/>
    </xf>
    <xf numFmtId="0" fontId="101" fillId="0" borderId="25" xfId="0" applyFont="1" applyBorder="1" applyAlignment="1">
      <alignment horizontal="left" vertical="center" wrapText="1"/>
    </xf>
    <xf numFmtId="0" fontId="16" fillId="0" borderId="49" xfId="0" applyFont="1" applyBorder="1" applyAlignment="1">
      <alignment horizontal="left" vertical="center" wrapText="1"/>
    </xf>
    <xf numFmtId="0" fontId="0" fillId="0" borderId="89" xfId="0" quotePrefix="1" applyBorder="1" applyAlignment="1">
      <alignment horizontal="center" vertical="center" wrapText="1"/>
    </xf>
    <xf numFmtId="0" fontId="0" fillId="0" borderId="90" xfId="0" quotePrefix="1" applyBorder="1" applyAlignment="1">
      <alignment horizontal="center" vertical="center" wrapText="1"/>
    </xf>
    <xf numFmtId="0" fontId="0" fillId="0" borderId="91" xfId="0" applyBorder="1" applyAlignment="1">
      <alignment horizontal="center" vertical="center" wrapText="1"/>
    </xf>
    <xf numFmtId="0" fontId="0" fillId="0" borderId="35" xfId="0"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center" vertical="center" wrapText="1"/>
    </xf>
    <xf numFmtId="0" fontId="0" fillId="0" borderId="52" xfId="0" applyBorder="1" applyAlignment="1">
      <alignment horizontal="center" vertical="center" wrapText="1"/>
    </xf>
    <xf numFmtId="0" fontId="0" fillId="0" borderId="48" xfId="0" applyBorder="1" applyAlignment="1">
      <alignment horizontal="center" vertical="center" wrapText="1"/>
    </xf>
    <xf numFmtId="0" fontId="0" fillId="0" borderId="49" xfId="0" applyBorder="1" applyAlignment="1">
      <alignment horizontal="center" vertical="center" wrapText="1"/>
    </xf>
    <xf numFmtId="0" fontId="54" fillId="34" borderId="0" xfId="0" applyFont="1" applyFill="1" applyAlignment="1">
      <alignment horizontal="center" vertical="center"/>
    </xf>
  </cellXfs>
  <cellStyles count="13">
    <cellStyle name="Hyperlink" xfId="11" builtinId="8"/>
    <cellStyle name="Normal" xfId="0" builtinId="0"/>
    <cellStyle name="Normal 2" xfId="1" xr:uid="{00000000-0005-0000-0000-000001000000}"/>
    <cellStyle name="Normal 2 2" xfId="2" xr:uid="{00000000-0005-0000-0000-000002000000}"/>
    <cellStyle name="Normal 3" xfId="3" xr:uid="{00000000-0005-0000-0000-000003000000}"/>
    <cellStyle name="Normal 4" xfId="4" xr:uid="{00000000-0005-0000-0000-000004000000}"/>
    <cellStyle name="Normal 5" xfId="5" xr:uid="{00000000-0005-0000-0000-000005000000}"/>
    <cellStyle name="Normal 5 2" xfId="6" xr:uid="{00000000-0005-0000-0000-000006000000}"/>
    <cellStyle name="Normal 6" xfId="7" xr:uid="{00000000-0005-0000-0000-000007000000}"/>
    <cellStyle name="Normal 6 2" xfId="8" xr:uid="{00000000-0005-0000-0000-000008000000}"/>
    <cellStyle name="Percent" xfId="12" builtinId="5"/>
    <cellStyle name="Percent 2" xfId="9" xr:uid="{00000000-0005-0000-0000-000009000000}"/>
    <cellStyle name="Percent 3" xfId="10" xr:uid="{00000000-0005-0000-0000-00000A000000}"/>
  </cellStyles>
  <dxfs count="41">
    <dxf>
      <fill>
        <patternFill>
          <bgColor theme="5" tint="-0.24994659260841701"/>
        </patternFill>
      </fill>
    </dxf>
    <dxf>
      <font>
        <color theme="0"/>
      </font>
      <fill>
        <patternFill>
          <bgColor theme="0"/>
        </patternFill>
      </fill>
    </dxf>
    <dxf>
      <numFmt numFmtId="166" formatCode=";;;"/>
      <fill>
        <patternFill>
          <bgColor theme="0"/>
        </patternFill>
      </fill>
    </dxf>
    <dxf>
      <numFmt numFmtId="166" formatCode=";;;"/>
      <fill>
        <patternFill>
          <bgColor theme="0"/>
        </patternFill>
      </fill>
    </dxf>
    <dxf>
      <numFmt numFmtId="166" formatCode=";;;"/>
    </dxf>
    <dxf>
      <numFmt numFmtId="166" formatCode=";;;"/>
      <fill>
        <patternFill>
          <bgColor theme="0"/>
        </patternFill>
      </fill>
    </dxf>
    <dxf>
      <fill>
        <patternFill>
          <bgColor theme="9" tint="0.59996337778862885"/>
        </patternFill>
      </fill>
    </dxf>
    <dxf>
      <fill>
        <patternFill>
          <bgColor theme="6" tint="0.59996337778862885"/>
        </patternFill>
      </fill>
    </dxf>
    <dxf>
      <fill>
        <patternFill>
          <bgColor rgb="FF00B050"/>
        </patternFill>
      </fill>
    </dxf>
    <dxf>
      <fill>
        <patternFill>
          <bgColor rgb="FFFF7575"/>
        </patternFill>
      </fill>
    </dxf>
    <dxf>
      <font>
        <color theme="0"/>
      </font>
      <fill>
        <patternFill patternType="none">
          <bgColor auto="1"/>
        </patternFill>
      </fill>
    </dxf>
    <dxf>
      <fill>
        <patternFill>
          <bgColor theme="5" tint="-0.24994659260841701"/>
        </patternFill>
      </fill>
    </dxf>
    <dxf>
      <border outline="0">
        <bottom style="medium">
          <color indexed="64"/>
        </bottom>
      </border>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4"/>
        <color rgb="FF7D888F"/>
        <name val="Arial"/>
        <family val="2"/>
        <scheme val="none"/>
      </font>
      <fill>
        <patternFill patternType="solid">
          <fgColor indexed="64"/>
          <bgColor indexed="9"/>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ill>
        <patternFill>
          <bgColor theme="9" tint="0.59996337778862885"/>
        </patternFill>
      </fill>
    </dxf>
    <dxf>
      <fill>
        <patternFill>
          <bgColor theme="6" tint="0.59996337778862885"/>
        </patternFill>
      </fill>
    </dxf>
    <dxf>
      <fill>
        <patternFill>
          <bgColor rgb="FF00B050"/>
        </patternFill>
      </fill>
    </dxf>
    <dxf>
      <fill>
        <patternFill>
          <bgColor rgb="FFFF7575"/>
        </patternFill>
      </fill>
    </dxf>
    <dxf>
      <font>
        <color theme="0"/>
      </font>
      <fill>
        <patternFill patternType="none">
          <bgColor auto="1"/>
        </patternFill>
      </fill>
    </dxf>
    <dxf>
      <fill>
        <patternFill>
          <bgColor theme="5" tint="-0.24994659260841701"/>
        </patternFill>
      </fill>
    </dxf>
    <dxf>
      <numFmt numFmtId="166" formatCode=";;;"/>
    </dxf>
    <dxf>
      <numFmt numFmtId="166" formatCode=";;;"/>
    </dxf>
    <dxf>
      <numFmt numFmtId="166" formatCode=";;;"/>
    </dxf>
    <dxf>
      <font>
        <color theme="0"/>
      </font>
      <fill>
        <patternFill>
          <bgColor theme="0"/>
        </patternFill>
      </fill>
    </dxf>
    <dxf>
      <numFmt numFmtId="166" formatCode=";;;"/>
      <fill>
        <patternFill>
          <bgColor theme="0"/>
        </patternFill>
      </fill>
    </dxf>
    <dxf>
      <font>
        <b val="0"/>
        <i val="0"/>
        <color theme="0"/>
      </font>
      <fill>
        <patternFill patternType="lightUp">
          <bgColor theme="0"/>
        </patternFill>
      </fill>
    </dxf>
    <dxf>
      <numFmt numFmtId="166" formatCode=";;;"/>
      <fill>
        <patternFill>
          <bgColor theme="0"/>
        </patternFill>
      </fill>
    </dxf>
    <dxf>
      <font>
        <strike/>
      </font>
      <numFmt numFmtId="166" formatCode=";;;"/>
      <fill>
        <patternFill patternType="solid">
          <fgColor auto="1"/>
          <bgColor theme="0"/>
        </patternFill>
      </fill>
    </dxf>
    <dxf>
      <font>
        <strike/>
      </font>
      <numFmt numFmtId="166" formatCode=";;;"/>
      <fill>
        <patternFill patternType="solid">
          <fgColor auto="1"/>
          <bgColor theme="0"/>
        </patternFill>
      </fill>
    </dxf>
    <dxf>
      <font>
        <strike/>
      </font>
      <numFmt numFmtId="166" formatCode=";;;"/>
      <fill>
        <patternFill patternType="solid">
          <fgColor auto="1"/>
          <bgColor theme="0"/>
        </patternFill>
      </fill>
    </dxf>
    <dxf>
      <numFmt numFmtId="166" formatCode=";;;"/>
      <fill>
        <patternFill>
          <bgColor theme="0"/>
        </patternFill>
      </fill>
    </dxf>
    <dxf>
      <font>
        <color theme="0"/>
      </font>
      <numFmt numFmtId="166" formatCode=";;;"/>
      <fill>
        <patternFill patternType="solid">
          <fgColor auto="1"/>
          <bgColor theme="0"/>
        </patternFill>
      </fill>
    </dxf>
    <dxf>
      <font>
        <b val="0"/>
        <i val="0"/>
        <color theme="0"/>
      </font>
      <fill>
        <patternFill patternType="lightUp">
          <bgColor theme="0"/>
        </patternFill>
      </fill>
    </dxf>
    <dxf>
      <font>
        <b val="0"/>
        <i val="0"/>
        <color theme="0"/>
      </font>
      <fill>
        <patternFill patternType="lightUp">
          <bgColor theme="0"/>
        </patternFill>
      </fill>
    </dxf>
    <dxf>
      <font>
        <b val="0"/>
        <i val="0"/>
        <color theme="0"/>
      </font>
      <fill>
        <patternFill patternType="lightUp">
          <bgColor theme="0"/>
        </patternFill>
      </fill>
    </dxf>
    <dxf>
      <font>
        <color theme="0"/>
      </font>
      <numFmt numFmtId="166" formatCode=";;;"/>
      <fill>
        <patternFill>
          <bgColor theme="0"/>
        </patternFill>
      </fill>
    </dxf>
    <dxf>
      <font>
        <color theme="0"/>
      </font>
      <numFmt numFmtId="166" formatCode=";;;"/>
      <fill>
        <patternFill>
          <bgColor theme="0"/>
        </patternFill>
      </fill>
    </dxf>
    <dxf>
      <font>
        <color theme="0"/>
      </font>
      <numFmt numFmtId="166" formatCode=";;;"/>
      <fill>
        <patternFill>
          <bgColor theme="0"/>
        </patternFill>
      </fill>
    </dxf>
    <dxf>
      <font>
        <color theme="0"/>
      </font>
      <numFmt numFmtId="166" formatCode=";;;"/>
      <fill>
        <patternFill>
          <bgColor theme="0"/>
        </patternFill>
      </fill>
    </dxf>
    <dxf>
      <font>
        <color auto="1"/>
      </font>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EF0F5"/>
      <color rgb="FF413E8A"/>
      <color rgb="FFFCD3E2"/>
      <color rgb="FFFF9BDE"/>
      <color rgb="FFA09DD3"/>
      <color rgb="FFFDB0A1"/>
      <color rgb="FFFF7575"/>
      <color rgb="FFEE2B74"/>
      <color rgb="FFBB2204"/>
      <color rgb="FFBD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5.gif"/><Relationship Id="rId3" Type="http://schemas.openxmlformats.org/officeDocument/2006/relationships/image" Target="../media/image2.png"/><Relationship Id="rId7" Type="http://schemas.openxmlformats.org/officeDocument/2006/relationships/image" Target="../media/image4.gif"/><Relationship Id="rId12" Type="http://schemas.openxmlformats.org/officeDocument/2006/relationships/image" Target="../media/image9.gif"/><Relationship Id="rId2" Type="http://schemas.openxmlformats.org/officeDocument/2006/relationships/image" Target="../media/image1.png"/><Relationship Id="rId1" Type="http://schemas.openxmlformats.org/officeDocument/2006/relationships/hyperlink" Target="https://www.nestlehealthscience.co.uk/vitaflo/k-vita" TargetMode="External"/><Relationship Id="rId6" Type="http://schemas.openxmlformats.org/officeDocument/2006/relationships/image" Target="../media/image3.png"/><Relationship Id="rId11" Type="http://schemas.openxmlformats.org/officeDocument/2006/relationships/image" Target="../media/image8.gif"/><Relationship Id="rId5" Type="http://schemas.openxmlformats.org/officeDocument/2006/relationships/hyperlink" Target="#'IMPORTANT NOTICE'!A1"/><Relationship Id="rId10" Type="http://schemas.openxmlformats.org/officeDocument/2006/relationships/image" Target="../media/image7.gif"/><Relationship Id="rId4" Type="http://schemas.openxmlformats.org/officeDocument/2006/relationships/hyperlink" Target="#'Nut Intake Assessment Tool'!A1"/><Relationship Id="rId9" Type="http://schemas.openxmlformats.org/officeDocument/2006/relationships/image" Target="../media/image6.gif"/></Relationships>
</file>

<file path=xl/drawings/_rels/drawing2.xml.rels><?xml version="1.0" encoding="UTF-8" standalone="yes"?>
<Relationships xmlns="http://schemas.openxmlformats.org/package/2006/relationships"><Relationship Id="rId2" Type="http://schemas.openxmlformats.org/officeDocument/2006/relationships/hyperlink" Target="#'Nut Intake Assessment Tool'!A1"/><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13.png"/><Relationship Id="rId7" Type="http://schemas.openxmlformats.org/officeDocument/2006/relationships/hyperlink" Target="https://forms.office.com/e/8HEct1qYCw" TargetMode="External"/><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hyperlink" Target="#'Print Out'!A1"/><Relationship Id="rId5" Type="http://schemas.openxmlformats.org/officeDocument/2006/relationships/image" Target="../media/image10.png"/><Relationship Id="rId4" Type="http://schemas.openxmlformats.org/officeDocument/2006/relationships/image" Target="../media/image2.png"/><Relationship Id="rId9" Type="http://schemas.openxmlformats.org/officeDocument/2006/relationships/hyperlink" Target="#'Other Products'!A1"/></Relationships>
</file>

<file path=xl/drawings/_rels/drawing4.xml.rels><?xml version="1.0" encoding="UTF-8" standalone="yes"?>
<Relationships xmlns="http://schemas.openxmlformats.org/package/2006/relationships"><Relationship Id="rId1" Type="http://schemas.openxmlformats.org/officeDocument/2006/relationships/hyperlink" Target="#'Nut Intake Assessment Tool'!A1"/></Relationships>
</file>

<file path=xl/drawings/_rels/drawing5.xml.rels><?xml version="1.0" encoding="UTF-8" standalone="yes"?>
<Relationships xmlns="http://schemas.openxmlformats.org/package/2006/relationships"><Relationship Id="rId2" Type="http://schemas.openxmlformats.org/officeDocument/2006/relationships/hyperlink" Target="#'Nut Intake Assessment Tool'!A1"/><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9</xdr:col>
      <xdr:colOff>314324</xdr:colOff>
      <xdr:row>0</xdr:row>
      <xdr:rowOff>99572</xdr:rowOff>
    </xdr:from>
    <xdr:to>
      <xdr:col>10</xdr:col>
      <xdr:colOff>517524</xdr:colOff>
      <xdr:row>0</xdr:row>
      <xdr:rowOff>701928</xdr:rowOff>
    </xdr:to>
    <xdr:pic>
      <xdr:nvPicPr>
        <xdr:cNvPr id="2" name="Picture 1">
          <a:hlinkClick xmlns:r="http://schemas.openxmlformats.org/officeDocument/2006/relationships" r:id="rId1"/>
          <a:extLst>
            <a:ext uri="{FF2B5EF4-FFF2-40B4-BE49-F238E27FC236}">
              <a16:creationId xmlns:a16="http://schemas.microsoft.com/office/drawing/2014/main" id="{5348F5FA-E211-429B-A4C8-DA4E20370E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96649" y="99572"/>
          <a:ext cx="819150" cy="593466"/>
        </a:xfrm>
        <a:prstGeom prst="rect">
          <a:avLst/>
        </a:prstGeom>
      </xdr:spPr>
    </xdr:pic>
    <xdr:clientData/>
  </xdr:twoCellAnchor>
  <xdr:twoCellAnchor editAs="oneCell">
    <xdr:from>
      <xdr:col>0</xdr:col>
      <xdr:colOff>1</xdr:colOff>
      <xdr:row>0</xdr:row>
      <xdr:rowOff>0</xdr:rowOff>
    </xdr:from>
    <xdr:to>
      <xdr:col>1</xdr:col>
      <xdr:colOff>685801</xdr:colOff>
      <xdr:row>0</xdr:row>
      <xdr:rowOff>830020</xdr:rowOff>
    </xdr:to>
    <xdr:pic>
      <xdr:nvPicPr>
        <xdr:cNvPr id="5" name="Picture 4">
          <a:extLst>
            <a:ext uri="{FF2B5EF4-FFF2-40B4-BE49-F238E27FC236}">
              <a16:creationId xmlns:a16="http://schemas.microsoft.com/office/drawing/2014/main" id="{E65EA121-B776-4C36-954C-977EE6475CFA}"/>
            </a:ext>
          </a:extLst>
        </xdr:cNvPr>
        <xdr:cNvPicPr>
          <a:picLocks noChangeAspect="1"/>
        </xdr:cNvPicPr>
      </xdr:nvPicPr>
      <xdr:blipFill>
        <a:blip xmlns:r="http://schemas.openxmlformats.org/officeDocument/2006/relationships" r:embed="rId3"/>
        <a:stretch>
          <a:fillRect/>
        </a:stretch>
      </xdr:blipFill>
      <xdr:spPr>
        <a:xfrm>
          <a:off x="1" y="0"/>
          <a:ext cx="838200" cy="821765"/>
        </a:xfrm>
        <a:prstGeom prst="rect">
          <a:avLst/>
        </a:prstGeom>
      </xdr:spPr>
    </xdr:pic>
    <xdr:clientData/>
  </xdr:twoCellAnchor>
  <xdr:twoCellAnchor>
    <xdr:from>
      <xdr:col>3</xdr:col>
      <xdr:colOff>104775</xdr:colOff>
      <xdr:row>32</xdr:row>
      <xdr:rowOff>57150</xdr:rowOff>
    </xdr:from>
    <xdr:to>
      <xdr:col>3</xdr:col>
      <xdr:colOff>1866919</xdr:colOff>
      <xdr:row>34</xdr:row>
      <xdr:rowOff>215419</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AC765FB1-8187-4BC3-8C5C-600B97B245D0}"/>
            </a:ext>
            <a:ext uri="{147F2762-F138-4A5C-976F-8EAC2B608ADB}">
              <a16:predDERef xmlns:a16="http://schemas.microsoft.com/office/drawing/2014/main" pred="{7EACF158-03D3-7898-B17E-E4AFF37E93E4}"/>
            </a:ext>
          </a:extLst>
        </xdr:cNvPr>
        <xdr:cNvSpPr/>
      </xdr:nvSpPr>
      <xdr:spPr>
        <a:xfrm>
          <a:off x="4333875" y="12792075"/>
          <a:ext cx="1762144" cy="615469"/>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1400" b="1"/>
            <a:t>View</a:t>
          </a:r>
          <a:r>
            <a:rPr lang="en-GB" sz="1400" b="1" baseline="0"/>
            <a:t> the </a:t>
          </a:r>
        </a:p>
        <a:p>
          <a:pPr algn="ctr"/>
          <a:r>
            <a:rPr lang="en-GB" sz="1400" b="1" baseline="0"/>
            <a:t>Intake Tool</a:t>
          </a:r>
        </a:p>
      </xdr:txBody>
    </xdr:sp>
    <xdr:clientData/>
  </xdr:twoCellAnchor>
  <xdr:twoCellAnchor>
    <xdr:from>
      <xdr:col>1</xdr:col>
      <xdr:colOff>1333500</xdr:colOff>
      <xdr:row>32</xdr:row>
      <xdr:rowOff>47625</xdr:rowOff>
    </xdr:from>
    <xdr:to>
      <xdr:col>2</xdr:col>
      <xdr:colOff>1196359</xdr:colOff>
      <xdr:row>35</xdr:row>
      <xdr:rowOff>28575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207B806-30BD-41A5-B238-591766F501AD}"/>
            </a:ext>
            <a:ext uri="{147F2762-F138-4A5C-976F-8EAC2B608ADB}">
              <a16:predDERef xmlns:a16="http://schemas.microsoft.com/office/drawing/2014/main" pred="{AC765FB1-8187-4BC3-8C5C-600B97B245D0}"/>
            </a:ext>
          </a:extLst>
        </xdr:cNvPr>
        <xdr:cNvSpPr/>
      </xdr:nvSpPr>
      <xdr:spPr>
        <a:xfrm>
          <a:off x="1495425" y="12782550"/>
          <a:ext cx="1767859" cy="666750"/>
        </a:xfrm>
        <a:prstGeom prst="roundRect">
          <a:avLst/>
        </a:prstGeom>
      </xdr:spPr>
      <xdr:style>
        <a:lnRef idx="1">
          <a:schemeClr val="accent4"/>
        </a:lnRef>
        <a:fillRef idx="3">
          <a:schemeClr val="accent4"/>
        </a:fillRef>
        <a:effectRef idx="2">
          <a:schemeClr val="accent4"/>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1400" b="1"/>
            <a:t>View the IMPORTANT NOTICE</a:t>
          </a:r>
          <a:endParaRPr lang="en-GB" sz="1400" b="1" baseline="0"/>
        </a:p>
      </xdr:txBody>
    </xdr:sp>
    <xdr:clientData/>
  </xdr:twoCellAnchor>
  <xdr:twoCellAnchor editAs="oneCell">
    <xdr:from>
      <xdr:col>10</xdr:col>
      <xdr:colOff>231531</xdr:colOff>
      <xdr:row>26</xdr:row>
      <xdr:rowOff>49530</xdr:rowOff>
    </xdr:from>
    <xdr:to>
      <xdr:col>15</xdr:col>
      <xdr:colOff>259874</xdr:colOff>
      <xdr:row>34</xdr:row>
      <xdr:rowOff>56484</xdr:rowOff>
    </xdr:to>
    <xdr:pic>
      <xdr:nvPicPr>
        <xdr:cNvPr id="10" name="Picture 9">
          <a:extLst>
            <a:ext uri="{FF2B5EF4-FFF2-40B4-BE49-F238E27FC236}">
              <a16:creationId xmlns:a16="http://schemas.microsoft.com/office/drawing/2014/main" id="{B316815E-2788-8458-0281-AB8D3F5994A9}"/>
            </a:ext>
          </a:extLst>
        </xdr:cNvPr>
        <xdr:cNvPicPr>
          <a:picLocks noChangeAspect="1"/>
        </xdr:cNvPicPr>
      </xdr:nvPicPr>
      <xdr:blipFill>
        <a:blip xmlns:r="http://schemas.openxmlformats.org/officeDocument/2006/relationships" r:embed="rId6"/>
        <a:stretch>
          <a:fillRect/>
        </a:stretch>
      </xdr:blipFill>
      <xdr:spPr>
        <a:xfrm>
          <a:off x="12099681" y="11450955"/>
          <a:ext cx="3076343" cy="1845279"/>
        </a:xfrm>
        <a:prstGeom prst="rect">
          <a:avLst/>
        </a:prstGeom>
        <a:ln>
          <a:noFill/>
        </a:ln>
        <a:effectLst>
          <a:outerShdw blurRad="190500" algn="tl" rotWithShape="0">
            <a:srgbClr val="000000">
              <a:alpha val="70000"/>
            </a:srgbClr>
          </a:outerShdw>
        </a:effectLst>
      </xdr:spPr>
    </xdr:pic>
    <xdr:clientData/>
  </xdr:twoCellAnchor>
  <xdr:twoCellAnchor editAs="oneCell">
    <xdr:from>
      <xdr:col>10</xdr:col>
      <xdr:colOff>167850</xdr:colOff>
      <xdr:row>5</xdr:row>
      <xdr:rowOff>213358</xdr:rowOff>
    </xdr:from>
    <xdr:to>
      <xdr:col>15</xdr:col>
      <xdr:colOff>367665</xdr:colOff>
      <xdr:row>8</xdr:row>
      <xdr:rowOff>664845</xdr:rowOff>
    </xdr:to>
    <xdr:pic>
      <xdr:nvPicPr>
        <xdr:cNvPr id="14" name="Picture 13">
          <a:extLst>
            <a:ext uri="{FF2B5EF4-FFF2-40B4-BE49-F238E27FC236}">
              <a16:creationId xmlns:a16="http://schemas.microsoft.com/office/drawing/2014/main" id="{D351CFA9-0C23-E79A-3972-7F6EBA1B13E5}"/>
            </a:ext>
          </a:extLst>
        </xdr:cNvPr>
        <xdr:cNvPicPr>
          <a:picLocks noChangeAspect="1"/>
        </xdr:cNvPicPr>
      </xdr:nvPicPr>
      <xdr:blipFill rotWithShape="1">
        <a:blip xmlns:r="http://schemas.openxmlformats.org/officeDocument/2006/relationships" r:embed="rId7"/>
        <a:srcRect b="53909"/>
        <a:stretch/>
      </xdr:blipFill>
      <xdr:spPr>
        <a:xfrm>
          <a:off x="12036000" y="3385183"/>
          <a:ext cx="3247815" cy="1146812"/>
        </a:xfrm>
        <a:prstGeom prst="rect">
          <a:avLst/>
        </a:prstGeom>
        <a:ln>
          <a:noFill/>
        </a:ln>
        <a:effectLst>
          <a:outerShdw blurRad="190500" algn="tl" rotWithShape="0">
            <a:srgbClr val="000000">
              <a:alpha val="70000"/>
            </a:srgbClr>
          </a:outerShdw>
        </a:effectLst>
      </xdr:spPr>
    </xdr:pic>
    <xdr:clientData/>
  </xdr:twoCellAnchor>
  <xdr:twoCellAnchor editAs="oneCell">
    <xdr:from>
      <xdr:col>10</xdr:col>
      <xdr:colOff>148590</xdr:colOff>
      <xdr:row>9</xdr:row>
      <xdr:rowOff>201930</xdr:rowOff>
    </xdr:from>
    <xdr:to>
      <xdr:col>16</xdr:col>
      <xdr:colOff>167640</xdr:colOff>
      <xdr:row>11</xdr:row>
      <xdr:rowOff>360045</xdr:rowOff>
    </xdr:to>
    <xdr:pic>
      <xdr:nvPicPr>
        <xdr:cNvPr id="16" name="Picture 15">
          <a:extLst>
            <a:ext uri="{FF2B5EF4-FFF2-40B4-BE49-F238E27FC236}">
              <a16:creationId xmlns:a16="http://schemas.microsoft.com/office/drawing/2014/main" id="{263D6DA7-FED3-2543-60E4-E0145198E65A}"/>
            </a:ext>
          </a:extLst>
        </xdr:cNvPr>
        <xdr:cNvPicPr>
          <a:picLocks noChangeAspect="1"/>
        </xdr:cNvPicPr>
      </xdr:nvPicPr>
      <xdr:blipFill>
        <a:blip xmlns:r="http://schemas.openxmlformats.org/officeDocument/2006/relationships" r:embed="rId8"/>
        <a:stretch>
          <a:fillRect/>
        </a:stretch>
      </xdr:blipFill>
      <xdr:spPr>
        <a:xfrm>
          <a:off x="12016740" y="4840605"/>
          <a:ext cx="3676650" cy="624840"/>
        </a:xfrm>
        <a:prstGeom prst="rect">
          <a:avLst/>
        </a:prstGeom>
        <a:ln>
          <a:noFill/>
        </a:ln>
        <a:effectLst>
          <a:outerShdw blurRad="190500" algn="tl" rotWithShape="0">
            <a:srgbClr val="000000">
              <a:alpha val="70000"/>
            </a:srgbClr>
          </a:outerShdw>
        </a:effectLst>
      </xdr:spPr>
    </xdr:pic>
    <xdr:clientData/>
  </xdr:twoCellAnchor>
  <xdr:twoCellAnchor editAs="oneCell">
    <xdr:from>
      <xdr:col>10</xdr:col>
      <xdr:colOff>152400</xdr:colOff>
      <xdr:row>12</xdr:row>
      <xdr:rowOff>177165</xdr:rowOff>
    </xdr:from>
    <xdr:to>
      <xdr:col>16</xdr:col>
      <xdr:colOff>192405</xdr:colOff>
      <xdr:row>16</xdr:row>
      <xdr:rowOff>149119</xdr:rowOff>
    </xdr:to>
    <xdr:pic>
      <xdr:nvPicPr>
        <xdr:cNvPr id="18" name="Picture 17">
          <a:extLst>
            <a:ext uri="{FF2B5EF4-FFF2-40B4-BE49-F238E27FC236}">
              <a16:creationId xmlns:a16="http://schemas.microsoft.com/office/drawing/2014/main" id="{0AB5491E-7F69-7474-D839-86F357C8C92B}"/>
            </a:ext>
          </a:extLst>
        </xdr:cNvPr>
        <xdr:cNvPicPr>
          <a:picLocks noChangeAspect="1"/>
        </xdr:cNvPicPr>
      </xdr:nvPicPr>
      <xdr:blipFill>
        <a:blip xmlns:r="http://schemas.openxmlformats.org/officeDocument/2006/relationships" r:embed="rId9"/>
        <a:stretch>
          <a:fillRect/>
        </a:stretch>
      </xdr:blipFill>
      <xdr:spPr>
        <a:xfrm>
          <a:off x="12020550" y="5720715"/>
          <a:ext cx="3697605" cy="895879"/>
        </a:xfrm>
        <a:prstGeom prst="rect">
          <a:avLst/>
        </a:prstGeom>
        <a:ln>
          <a:noFill/>
        </a:ln>
        <a:effectLst>
          <a:outerShdw blurRad="190500" algn="tl" rotWithShape="0">
            <a:srgbClr val="000000">
              <a:alpha val="70000"/>
            </a:srgbClr>
          </a:outerShdw>
        </a:effectLst>
      </xdr:spPr>
    </xdr:pic>
    <xdr:clientData/>
  </xdr:twoCellAnchor>
  <xdr:twoCellAnchor editAs="oneCell">
    <xdr:from>
      <xdr:col>10</xdr:col>
      <xdr:colOff>159865</xdr:colOff>
      <xdr:row>17</xdr:row>
      <xdr:rowOff>85725</xdr:rowOff>
    </xdr:from>
    <xdr:to>
      <xdr:col>14</xdr:col>
      <xdr:colOff>596265</xdr:colOff>
      <xdr:row>21</xdr:row>
      <xdr:rowOff>81915</xdr:rowOff>
    </xdr:to>
    <xdr:pic>
      <xdr:nvPicPr>
        <xdr:cNvPr id="20" name="Picture 19">
          <a:extLst>
            <a:ext uri="{FF2B5EF4-FFF2-40B4-BE49-F238E27FC236}">
              <a16:creationId xmlns:a16="http://schemas.microsoft.com/office/drawing/2014/main" id="{ACB5A3B9-94F0-4485-5648-0EB97B9E6CA9}"/>
            </a:ext>
          </a:extLst>
        </xdr:cNvPr>
        <xdr:cNvPicPr>
          <a:picLocks noChangeAspect="1"/>
        </xdr:cNvPicPr>
      </xdr:nvPicPr>
      <xdr:blipFill rotWithShape="1">
        <a:blip xmlns:r="http://schemas.openxmlformats.org/officeDocument/2006/relationships" r:embed="rId10"/>
        <a:srcRect b="36036"/>
        <a:stretch/>
      </xdr:blipFill>
      <xdr:spPr>
        <a:xfrm>
          <a:off x="12028015" y="6781800"/>
          <a:ext cx="2874800" cy="939165"/>
        </a:xfrm>
        <a:prstGeom prst="rect">
          <a:avLst/>
        </a:prstGeom>
        <a:ln>
          <a:noFill/>
        </a:ln>
        <a:effectLst>
          <a:outerShdw blurRad="190500" algn="tl" rotWithShape="0">
            <a:srgbClr val="000000">
              <a:alpha val="70000"/>
            </a:srgbClr>
          </a:outerShdw>
        </a:effectLst>
      </xdr:spPr>
    </xdr:pic>
    <xdr:clientData/>
  </xdr:twoCellAnchor>
  <xdr:twoCellAnchor editAs="oneCell">
    <xdr:from>
      <xdr:col>10</xdr:col>
      <xdr:colOff>148590</xdr:colOff>
      <xdr:row>22</xdr:row>
      <xdr:rowOff>73704</xdr:rowOff>
    </xdr:from>
    <xdr:to>
      <xdr:col>15</xdr:col>
      <xdr:colOff>510540</xdr:colOff>
      <xdr:row>23</xdr:row>
      <xdr:rowOff>110490</xdr:rowOff>
    </xdr:to>
    <xdr:pic>
      <xdr:nvPicPr>
        <xdr:cNvPr id="22" name="Picture 21">
          <a:extLst>
            <a:ext uri="{FF2B5EF4-FFF2-40B4-BE49-F238E27FC236}">
              <a16:creationId xmlns:a16="http://schemas.microsoft.com/office/drawing/2014/main" id="{A8E5E4A4-595D-C0B4-B6FA-A3C3272AFF25}"/>
            </a:ext>
          </a:extLst>
        </xdr:cNvPr>
        <xdr:cNvPicPr>
          <a:picLocks noChangeAspect="1"/>
        </xdr:cNvPicPr>
      </xdr:nvPicPr>
      <xdr:blipFill>
        <a:blip xmlns:r="http://schemas.openxmlformats.org/officeDocument/2006/relationships" r:embed="rId11"/>
        <a:stretch>
          <a:fillRect/>
        </a:stretch>
      </xdr:blipFill>
      <xdr:spPr>
        <a:xfrm>
          <a:off x="12016740" y="7950879"/>
          <a:ext cx="3409950" cy="1008336"/>
        </a:xfrm>
        <a:prstGeom prst="rect">
          <a:avLst/>
        </a:prstGeom>
        <a:ln>
          <a:noFill/>
        </a:ln>
        <a:effectLst>
          <a:outerShdw blurRad="190500" algn="tl" rotWithShape="0">
            <a:srgbClr val="000000">
              <a:alpha val="70000"/>
            </a:srgbClr>
          </a:outerShdw>
        </a:effectLst>
      </xdr:spPr>
    </xdr:pic>
    <xdr:clientData/>
  </xdr:twoCellAnchor>
  <xdr:twoCellAnchor editAs="oneCell">
    <xdr:from>
      <xdr:col>10</xdr:col>
      <xdr:colOff>143034</xdr:colOff>
      <xdr:row>25</xdr:row>
      <xdr:rowOff>62865</xdr:rowOff>
    </xdr:from>
    <xdr:to>
      <xdr:col>15</xdr:col>
      <xdr:colOff>579120</xdr:colOff>
      <xdr:row>25</xdr:row>
      <xdr:rowOff>1438275</xdr:rowOff>
    </xdr:to>
    <xdr:pic>
      <xdr:nvPicPr>
        <xdr:cNvPr id="24" name="Picture 23">
          <a:extLst>
            <a:ext uri="{FF2B5EF4-FFF2-40B4-BE49-F238E27FC236}">
              <a16:creationId xmlns:a16="http://schemas.microsoft.com/office/drawing/2014/main" id="{60033981-D4D5-451D-836F-E71F4C9BCDA5}"/>
            </a:ext>
          </a:extLst>
        </xdr:cNvPr>
        <xdr:cNvPicPr>
          <a:picLocks noChangeAspect="1"/>
        </xdr:cNvPicPr>
      </xdr:nvPicPr>
      <xdr:blipFill>
        <a:blip xmlns:r="http://schemas.openxmlformats.org/officeDocument/2006/relationships" r:embed="rId12"/>
        <a:stretch>
          <a:fillRect/>
        </a:stretch>
      </xdr:blipFill>
      <xdr:spPr>
        <a:xfrm>
          <a:off x="12011184" y="9330690"/>
          <a:ext cx="3484086" cy="1375410"/>
        </a:xfrm>
        <a:prstGeom prst="rect">
          <a:avLst/>
        </a:prstGeom>
        <a:ln>
          <a:noFill/>
        </a:ln>
        <a:effectLst>
          <a:outerShdw blurRad="190500" algn="tl" rotWithShape="0">
            <a:srgbClr val="000000">
              <a:alpha val="70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608856</xdr:colOff>
      <xdr:row>0</xdr:row>
      <xdr:rowOff>162597</xdr:rowOff>
    </xdr:from>
    <xdr:to>
      <xdr:col>24</xdr:col>
      <xdr:colOff>208859</xdr:colOff>
      <xdr:row>9</xdr:row>
      <xdr:rowOff>1203238</xdr:rowOff>
    </xdr:to>
    <xdr:pic>
      <xdr:nvPicPr>
        <xdr:cNvPr id="3" name="Picture 2">
          <a:extLst>
            <a:ext uri="{FF2B5EF4-FFF2-40B4-BE49-F238E27FC236}">
              <a16:creationId xmlns:a16="http://schemas.microsoft.com/office/drawing/2014/main" id="{2AE000B7-51CE-F055-0E33-31D367682C7B}"/>
            </a:ext>
          </a:extLst>
        </xdr:cNvPr>
        <xdr:cNvPicPr>
          <a:picLocks noChangeAspect="1"/>
        </xdr:cNvPicPr>
      </xdr:nvPicPr>
      <xdr:blipFill>
        <a:blip xmlns:r="http://schemas.openxmlformats.org/officeDocument/2006/relationships" r:embed="rId1"/>
        <a:srcRect/>
        <a:stretch/>
      </xdr:blipFill>
      <xdr:spPr>
        <a:xfrm>
          <a:off x="11610231" y="162597"/>
          <a:ext cx="4173591" cy="3792731"/>
        </a:xfrm>
        <a:prstGeom prst="rect">
          <a:avLst/>
        </a:prstGeom>
      </xdr:spPr>
    </xdr:pic>
    <xdr:clientData/>
  </xdr:twoCellAnchor>
  <xdr:twoCellAnchor>
    <xdr:from>
      <xdr:col>7</xdr:col>
      <xdr:colOff>72232</xdr:colOff>
      <xdr:row>27</xdr:row>
      <xdr:rowOff>110331</xdr:rowOff>
    </xdr:from>
    <xdr:to>
      <xdr:col>10</xdr:col>
      <xdr:colOff>23514</xdr:colOff>
      <xdr:row>27</xdr:row>
      <xdr:rowOff>731356</xdr:rowOff>
    </xdr:to>
    <xdr:sp macro="" textlink="">
      <xdr:nvSpPr>
        <xdr:cNvPr id="2" name="Rounded Rectangle 2">
          <a:hlinkClick xmlns:r="http://schemas.openxmlformats.org/officeDocument/2006/relationships" r:id="rId2"/>
          <a:extLst>
            <a:ext uri="{FF2B5EF4-FFF2-40B4-BE49-F238E27FC236}">
              <a16:creationId xmlns:a16="http://schemas.microsoft.com/office/drawing/2014/main" id="{1F5D2B0E-7455-4B53-8A98-9776C7218268}"/>
            </a:ext>
            <a:ext uri="{147F2762-F138-4A5C-976F-8EAC2B608ADB}">
              <a16:predDERef xmlns:a16="http://schemas.microsoft.com/office/drawing/2014/main" pred="{7EACF158-03D3-7898-B17E-E4AFF37E93E4}"/>
            </a:ext>
          </a:extLst>
        </xdr:cNvPr>
        <xdr:cNvSpPr/>
      </xdr:nvSpPr>
      <xdr:spPr>
        <a:xfrm>
          <a:off x="4339432" y="15286831"/>
          <a:ext cx="1780082" cy="6210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1400" b="1"/>
            <a:t>View</a:t>
          </a:r>
          <a:r>
            <a:rPr lang="en-GB" sz="1400" b="1" baseline="0"/>
            <a:t> the </a:t>
          </a:r>
        </a:p>
        <a:p>
          <a:pPr algn="ctr"/>
          <a:r>
            <a:rPr lang="en-GB" sz="1400" b="1" baseline="0"/>
            <a:t>Intake Tool</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104871</xdr:colOff>
      <xdr:row>15</xdr:row>
      <xdr:rowOff>49050</xdr:rowOff>
    </xdr:from>
    <xdr:to>
      <xdr:col>2</xdr:col>
      <xdr:colOff>592236</xdr:colOff>
      <xdr:row>16</xdr:row>
      <xdr:rowOff>340168</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1057371" y="6456777"/>
          <a:ext cx="495620" cy="649739"/>
        </a:xfrm>
        <a:prstGeom prst="rect">
          <a:avLst/>
        </a:prstGeom>
      </xdr:spPr>
    </xdr:pic>
    <xdr:clientData/>
  </xdr:twoCellAnchor>
  <xdr:twoCellAnchor editAs="oneCell">
    <xdr:from>
      <xdr:col>2</xdr:col>
      <xdr:colOff>141067</xdr:colOff>
      <xdr:row>19</xdr:row>
      <xdr:rowOff>96212</xdr:rowOff>
    </xdr:from>
    <xdr:to>
      <xdr:col>2</xdr:col>
      <xdr:colOff>568422</xdr:colOff>
      <xdr:row>20</xdr:row>
      <xdr:rowOff>301933</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stretch>
          <a:fillRect/>
        </a:stretch>
      </xdr:blipFill>
      <xdr:spPr>
        <a:xfrm>
          <a:off x="1093567" y="8331970"/>
          <a:ext cx="409575" cy="568788"/>
        </a:xfrm>
        <a:prstGeom prst="rect">
          <a:avLst/>
        </a:prstGeom>
      </xdr:spPr>
    </xdr:pic>
    <xdr:clientData/>
  </xdr:twoCellAnchor>
  <xdr:twoCellAnchor editAs="oneCell">
    <xdr:from>
      <xdr:col>2</xdr:col>
      <xdr:colOff>20955</xdr:colOff>
      <xdr:row>21</xdr:row>
      <xdr:rowOff>45719</xdr:rowOff>
    </xdr:from>
    <xdr:to>
      <xdr:col>2</xdr:col>
      <xdr:colOff>1277886</xdr:colOff>
      <xdr:row>21</xdr:row>
      <xdr:rowOff>266700</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rotWithShape="1">
        <a:blip xmlns:r="http://schemas.openxmlformats.org/officeDocument/2006/relationships" r:embed="rId3"/>
        <a:srcRect t="34987" r="13358" b="42826"/>
        <a:stretch/>
      </xdr:blipFill>
      <xdr:spPr>
        <a:xfrm>
          <a:off x="725805" y="5589269"/>
          <a:ext cx="1246771" cy="220981"/>
        </a:xfrm>
        <a:prstGeom prst="rect">
          <a:avLst/>
        </a:prstGeom>
      </xdr:spPr>
    </xdr:pic>
    <xdr:clientData/>
  </xdr:twoCellAnchor>
  <xdr:twoCellAnchor editAs="oneCell">
    <xdr:from>
      <xdr:col>2</xdr:col>
      <xdr:colOff>21052</xdr:colOff>
      <xdr:row>2</xdr:row>
      <xdr:rowOff>21432</xdr:rowOff>
    </xdr:from>
    <xdr:to>
      <xdr:col>2</xdr:col>
      <xdr:colOff>589011</xdr:colOff>
      <xdr:row>3</xdr:row>
      <xdr:rowOff>245995</xdr:rowOff>
    </xdr:to>
    <xdr:pic>
      <xdr:nvPicPr>
        <xdr:cNvPr id="3" name="Picture 2">
          <a:extLst>
            <a:ext uri="{FF2B5EF4-FFF2-40B4-BE49-F238E27FC236}">
              <a16:creationId xmlns:a16="http://schemas.microsoft.com/office/drawing/2014/main" id="{95375F2C-44F2-4400-5230-DF696F93A578}"/>
            </a:ext>
          </a:extLst>
        </xdr:cNvPr>
        <xdr:cNvPicPr>
          <a:picLocks noChangeAspect="1"/>
        </xdr:cNvPicPr>
      </xdr:nvPicPr>
      <xdr:blipFill>
        <a:blip xmlns:r="http://schemas.openxmlformats.org/officeDocument/2006/relationships" r:embed="rId4"/>
        <a:stretch>
          <a:fillRect/>
        </a:stretch>
      </xdr:blipFill>
      <xdr:spPr>
        <a:xfrm>
          <a:off x="733022" y="1426129"/>
          <a:ext cx="580024" cy="576199"/>
        </a:xfrm>
        <a:prstGeom prst="rect">
          <a:avLst/>
        </a:prstGeom>
      </xdr:spPr>
    </xdr:pic>
    <xdr:clientData/>
  </xdr:twoCellAnchor>
  <xdr:twoCellAnchor editAs="oneCell">
    <xdr:from>
      <xdr:col>0</xdr:col>
      <xdr:colOff>1</xdr:colOff>
      <xdr:row>0</xdr:row>
      <xdr:rowOff>1</xdr:rowOff>
    </xdr:from>
    <xdr:to>
      <xdr:col>2</xdr:col>
      <xdr:colOff>284051</xdr:colOff>
      <xdr:row>1</xdr:row>
      <xdr:rowOff>2638</xdr:rowOff>
    </xdr:to>
    <xdr:pic>
      <xdr:nvPicPr>
        <xdr:cNvPr id="4" name="Picture 3">
          <a:extLst>
            <a:ext uri="{FF2B5EF4-FFF2-40B4-BE49-F238E27FC236}">
              <a16:creationId xmlns:a16="http://schemas.microsoft.com/office/drawing/2014/main" id="{3A98893C-BAC2-45B3-B7C0-604FAEB264A6}"/>
            </a:ext>
          </a:extLst>
        </xdr:cNvPr>
        <xdr:cNvPicPr>
          <a:picLocks noChangeAspect="1"/>
        </xdr:cNvPicPr>
      </xdr:nvPicPr>
      <xdr:blipFill>
        <a:blip xmlns:r="http://schemas.openxmlformats.org/officeDocument/2006/relationships" r:embed="rId4"/>
        <a:stretch>
          <a:fillRect/>
        </a:stretch>
      </xdr:blipFill>
      <xdr:spPr>
        <a:xfrm>
          <a:off x="1" y="1"/>
          <a:ext cx="1010307" cy="933258"/>
        </a:xfrm>
        <a:prstGeom prst="rect">
          <a:avLst/>
        </a:prstGeom>
      </xdr:spPr>
    </xdr:pic>
    <xdr:clientData/>
  </xdr:twoCellAnchor>
  <xdr:twoCellAnchor editAs="oneCell">
    <xdr:from>
      <xdr:col>17</xdr:col>
      <xdr:colOff>249574</xdr:colOff>
      <xdr:row>0</xdr:row>
      <xdr:rowOff>0</xdr:rowOff>
    </xdr:from>
    <xdr:to>
      <xdr:col>25</xdr:col>
      <xdr:colOff>267666</xdr:colOff>
      <xdr:row>10</xdr:row>
      <xdr:rowOff>193079</xdr:rowOff>
    </xdr:to>
    <xdr:pic>
      <xdr:nvPicPr>
        <xdr:cNvPr id="5" name="Picture 4">
          <a:extLst>
            <a:ext uri="{FF2B5EF4-FFF2-40B4-BE49-F238E27FC236}">
              <a16:creationId xmlns:a16="http://schemas.microsoft.com/office/drawing/2014/main" id="{6C4B74F7-D889-44CA-B31F-7CE3FBD29DB7}"/>
            </a:ext>
          </a:extLst>
        </xdr:cNvPr>
        <xdr:cNvPicPr>
          <a:picLocks noChangeAspect="1"/>
        </xdr:cNvPicPr>
      </xdr:nvPicPr>
      <xdr:blipFill>
        <a:blip xmlns:r="http://schemas.openxmlformats.org/officeDocument/2006/relationships" r:embed="rId5"/>
        <a:srcRect/>
        <a:stretch/>
      </xdr:blipFill>
      <xdr:spPr>
        <a:xfrm>
          <a:off x="14537074" y="0"/>
          <a:ext cx="4907395" cy="4429587"/>
        </a:xfrm>
        <a:prstGeom prst="rect">
          <a:avLst/>
        </a:prstGeom>
      </xdr:spPr>
    </xdr:pic>
    <xdr:clientData/>
  </xdr:twoCellAnchor>
  <xdr:twoCellAnchor>
    <xdr:from>
      <xdr:col>2</xdr:col>
      <xdr:colOff>478675</xdr:colOff>
      <xdr:row>18</xdr:row>
      <xdr:rowOff>65058</xdr:rowOff>
    </xdr:from>
    <xdr:to>
      <xdr:col>2</xdr:col>
      <xdr:colOff>1964575</xdr:colOff>
      <xdr:row>19</xdr:row>
      <xdr:rowOff>47913</xdr:rowOff>
    </xdr:to>
    <xdr:sp macro="" textlink="">
      <xdr:nvSpPr>
        <xdr:cNvPr id="7" name="TextBox 6">
          <a:extLst>
            <a:ext uri="{FF2B5EF4-FFF2-40B4-BE49-F238E27FC236}">
              <a16:creationId xmlns:a16="http://schemas.microsoft.com/office/drawing/2014/main" id="{66D8F54C-3058-E8AE-15CA-6568F34AF826}"/>
            </a:ext>
            <a:ext uri="{147F2762-F138-4A5C-976F-8EAC2B608ADB}">
              <a16:predDERef xmlns:a16="http://schemas.microsoft.com/office/drawing/2014/main" pred="{6C4B74F7-D889-44CA-B31F-7CE3FBD29DB7}"/>
            </a:ext>
          </a:extLst>
        </xdr:cNvPr>
        <xdr:cNvSpPr txBox="1"/>
      </xdr:nvSpPr>
      <xdr:spPr>
        <a:xfrm>
          <a:off x="1174000" y="7037358"/>
          <a:ext cx="148590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1">
              <a:solidFill>
                <a:srgbClr val="413E8A"/>
              </a:solidFill>
              <a:latin typeface="+mn-lt"/>
              <a:ea typeface="+mn-lt"/>
              <a:cs typeface="+mn-lt"/>
            </a:rPr>
            <a:t>VANILLA</a:t>
          </a:r>
        </a:p>
      </xdr:txBody>
    </xdr:sp>
    <xdr:clientData/>
  </xdr:twoCellAnchor>
  <xdr:twoCellAnchor>
    <xdr:from>
      <xdr:col>2</xdr:col>
      <xdr:colOff>473152</xdr:colOff>
      <xdr:row>20</xdr:row>
      <xdr:rowOff>55822</xdr:rowOff>
    </xdr:from>
    <xdr:to>
      <xdr:col>2</xdr:col>
      <xdr:colOff>1959052</xdr:colOff>
      <xdr:row>21</xdr:row>
      <xdr:rowOff>40582</xdr:rowOff>
    </xdr:to>
    <xdr:sp macro="" textlink="">
      <xdr:nvSpPr>
        <xdr:cNvPr id="8" name="TextBox 7">
          <a:extLst>
            <a:ext uri="{FF2B5EF4-FFF2-40B4-BE49-F238E27FC236}">
              <a16:creationId xmlns:a16="http://schemas.microsoft.com/office/drawing/2014/main" id="{1273D067-D310-4071-94A4-9C6698595325}"/>
            </a:ext>
            <a:ext uri="{147F2762-F138-4A5C-976F-8EAC2B608ADB}">
              <a16:predDERef xmlns:a16="http://schemas.microsoft.com/office/drawing/2014/main" pred="{66D8F54C-3058-E8AE-15CA-6568F34AF826}"/>
            </a:ext>
          </a:extLst>
        </xdr:cNvPr>
        <xdr:cNvSpPr txBox="1"/>
      </xdr:nvSpPr>
      <xdr:spPr>
        <a:xfrm>
          <a:off x="1168477" y="7732972"/>
          <a:ext cx="1485900" cy="337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1">
              <a:solidFill>
                <a:srgbClr val="413E8A"/>
              </a:solidFill>
            </a:rPr>
            <a:t>CHOCOLATE</a:t>
          </a:r>
        </a:p>
      </xdr:txBody>
    </xdr:sp>
    <xdr:clientData/>
  </xdr:twoCellAnchor>
  <xdr:twoCellAnchor editAs="oneCell">
    <xdr:from>
      <xdr:col>2</xdr:col>
      <xdr:colOff>112107</xdr:colOff>
      <xdr:row>17</xdr:row>
      <xdr:rowOff>62961</xdr:rowOff>
    </xdr:from>
    <xdr:to>
      <xdr:col>2</xdr:col>
      <xdr:colOff>536287</xdr:colOff>
      <xdr:row>18</xdr:row>
      <xdr:rowOff>283846</xdr:rowOff>
    </xdr:to>
    <xdr:pic>
      <xdr:nvPicPr>
        <xdr:cNvPr id="15" name="Picture 14">
          <a:extLst>
            <a:ext uri="{FF2B5EF4-FFF2-40B4-BE49-F238E27FC236}">
              <a16:creationId xmlns:a16="http://schemas.microsoft.com/office/drawing/2014/main" id="{104CDE3A-F2B5-434F-9A0E-D927D1593D26}"/>
            </a:ext>
          </a:extLst>
        </xdr:cNvPr>
        <xdr:cNvPicPr>
          <a:picLocks noChangeAspect="1"/>
        </xdr:cNvPicPr>
      </xdr:nvPicPr>
      <xdr:blipFill>
        <a:blip xmlns:r="http://schemas.openxmlformats.org/officeDocument/2006/relationships" r:embed="rId2"/>
        <a:stretch>
          <a:fillRect/>
        </a:stretch>
      </xdr:blipFill>
      <xdr:spPr>
        <a:xfrm>
          <a:off x="1064607" y="7567506"/>
          <a:ext cx="426720" cy="576331"/>
        </a:xfrm>
        <a:prstGeom prst="rect">
          <a:avLst/>
        </a:prstGeom>
      </xdr:spPr>
    </xdr:pic>
    <xdr:clientData/>
  </xdr:twoCellAnchor>
  <xdr:twoCellAnchor>
    <xdr:from>
      <xdr:col>7</xdr:col>
      <xdr:colOff>773334</xdr:colOff>
      <xdr:row>15</xdr:row>
      <xdr:rowOff>240530</xdr:rowOff>
    </xdr:from>
    <xdr:to>
      <xdr:col>10</xdr:col>
      <xdr:colOff>182803</xdr:colOff>
      <xdr:row>17</xdr:row>
      <xdr:rowOff>151149</xdr:rowOff>
    </xdr:to>
    <xdr:sp macro="" textlink="">
      <xdr:nvSpPr>
        <xdr:cNvPr id="16" name="Rectangle: Rounded Corners 15">
          <a:hlinkClick xmlns:r="http://schemas.openxmlformats.org/officeDocument/2006/relationships" r:id="rId6"/>
          <a:extLst>
            <a:ext uri="{FF2B5EF4-FFF2-40B4-BE49-F238E27FC236}">
              <a16:creationId xmlns:a16="http://schemas.microsoft.com/office/drawing/2014/main" id="{C73C67A2-4886-5FF7-323B-C41F930AF21F}"/>
            </a:ext>
          </a:extLst>
        </xdr:cNvPr>
        <xdr:cNvSpPr/>
      </xdr:nvSpPr>
      <xdr:spPr>
        <a:xfrm>
          <a:off x="9018713" y="6282651"/>
          <a:ext cx="1834014" cy="641831"/>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r>
            <a:rPr lang="en-GB" sz="1400" b="1"/>
            <a:t>View</a:t>
          </a:r>
          <a:r>
            <a:rPr lang="en-GB" sz="1400" b="1" baseline="0"/>
            <a:t> the </a:t>
          </a:r>
        </a:p>
        <a:p>
          <a:pPr algn="ctr"/>
          <a:r>
            <a:rPr lang="en-GB" sz="1400" b="1" baseline="0"/>
            <a:t>Print Out</a:t>
          </a:r>
        </a:p>
      </xdr:txBody>
    </xdr:sp>
    <xdr:clientData/>
  </xdr:twoCellAnchor>
  <xdr:twoCellAnchor>
    <xdr:from>
      <xdr:col>7</xdr:col>
      <xdr:colOff>777240</xdr:colOff>
      <xdr:row>13</xdr:row>
      <xdr:rowOff>38100</xdr:rowOff>
    </xdr:from>
    <xdr:to>
      <xdr:col>10</xdr:col>
      <xdr:colOff>192424</xdr:colOff>
      <xdr:row>15</xdr:row>
      <xdr:rowOff>0</xdr:rowOff>
    </xdr:to>
    <xdr:sp macro="" textlink="">
      <xdr:nvSpPr>
        <xdr:cNvPr id="17" name="Rectangle: Rounded Corners 16">
          <a:hlinkClick xmlns:r="http://schemas.openxmlformats.org/officeDocument/2006/relationships" r:id="rId7"/>
          <a:extLst>
            <a:ext uri="{FF2B5EF4-FFF2-40B4-BE49-F238E27FC236}">
              <a16:creationId xmlns:a16="http://schemas.microsoft.com/office/drawing/2014/main" id="{D96C2316-1A7D-4D61-9F84-CC85867873D2}"/>
            </a:ext>
          </a:extLst>
        </xdr:cNvPr>
        <xdr:cNvSpPr/>
      </xdr:nvSpPr>
      <xdr:spPr>
        <a:xfrm>
          <a:off x="9022619" y="5349009"/>
          <a:ext cx="1839729" cy="714067"/>
        </a:xfrm>
        <a:prstGeom prst="roundRect">
          <a:avLst/>
        </a:prstGeom>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GB" sz="1400"/>
            <a:t>Feedback Questionnaire</a:t>
          </a:r>
          <a:endParaRPr lang="en-GB" sz="1400" baseline="0"/>
        </a:p>
      </xdr:txBody>
    </xdr:sp>
    <xdr:clientData/>
  </xdr:twoCellAnchor>
  <xdr:twoCellAnchor editAs="oneCell">
    <xdr:from>
      <xdr:col>13</xdr:col>
      <xdr:colOff>342343</xdr:colOff>
      <xdr:row>0</xdr:row>
      <xdr:rowOff>48106</xdr:rowOff>
    </xdr:from>
    <xdr:to>
      <xdr:col>17</xdr:col>
      <xdr:colOff>207722</xdr:colOff>
      <xdr:row>1</xdr:row>
      <xdr:rowOff>149302</xdr:rowOff>
    </xdr:to>
    <xdr:pic>
      <xdr:nvPicPr>
        <xdr:cNvPr id="19" name="Picture 18">
          <a:extLst>
            <a:ext uri="{FF2B5EF4-FFF2-40B4-BE49-F238E27FC236}">
              <a16:creationId xmlns:a16="http://schemas.microsoft.com/office/drawing/2014/main" id="{0C9F6A7D-834D-1ECE-A6DF-358BF2DBEC67}"/>
            </a:ext>
            <a:ext uri="{147F2762-F138-4A5C-976F-8EAC2B608ADB}">
              <a16:predDERef xmlns:a16="http://schemas.microsoft.com/office/drawing/2014/main" pred="{D96C2316-1A7D-4D61-9F84-CC85867873D2}"/>
            </a:ext>
          </a:extLst>
        </xdr:cNvPr>
        <xdr:cNvPicPr>
          <a:picLocks noChangeAspect="1"/>
        </xdr:cNvPicPr>
      </xdr:nvPicPr>
      <xdr:blipFill>
        <a:blip xmlns:r="http://schemas.openxmlformats.org/officeDocument/2006/relationships" r:embed="rId8"/>
        <a:stretch>
          <a:fillRect/>
        </a:stretch>
      </xdr:blipFill>
      <xdr:spPr>
        <a:xfrm>
          <a:off x="12924868" y="48106"/>
          <a:ext cx="1493520" cy="1018771"/>
        </a:xfrm>
        <a:prstGeom prst="rect">
          <a:avLst/>
        </a:prstGeom>
      </xdr:spPr>
    </xdr:pic>
    <xdr:clientData/>
  </xdr:twoCellAnchor>
  <xdr:twoCellAnchor>
    <xdr:from>
      <xdr:col>2</xdr:col>
      <xdr:colOff>290714</xdr:colOff>
      <xdr:row>23</xdr:row>
      <xdr:rowOff>55843</xdr:rowOff>
    </xdr:from>
    <xdr:to>
      <xdr:col>2</xdr:col>
      <xdr:colOff>1938019</xdr:colOff>
      <xdr:row>25</xdr:row>
      <xdr:rowOff>111857</xdr:rowOff>
    </xdr:to>
    <xdr:sp macro="" textlink="">
      <xdr:nvSpPr>
        <xdr:cNvPr id="20" name="Rectangle: Rounded Corners 19">
          <a:hlinkClick xmlns:r="http://schemas.openxmlformats.org/officeDocument/2006/relationships" r:id="rId9"/>
          <a:extLst>
            <a:ext uri="{FF2B5EF4-FFF2-40B4-BE49-F238E27FC236}">
              <a16:creationId xmlns:a16="http://schemas.microsoft.com/office/drawing/2014/main" id="{CE39E544-4053-4AF9-90B1-951C8A621494}"/>
            </a:ext>
          </a:extLst>
        </xdr:cNvPr>
        <xdr:cNvSpPr/>
      </xdr:nvSpPr>
      <xdr:spPr>
        <a:xfrm>
          <a:off x="1166244" y="10071525"/>
          <a:ext cx="1647305" cy="691014"/>
        </a:xfrm>
        <a:prstGeom prst="round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400" baseline="0"/>
            <a:t>Press HERE to enter other product(s)</a:t>
          </a:r>
        </a:p>
      </xdr:txBody>
    </xdr:sp>
    <xdr:clientData/>
  </xdr:twoCellAnchor>
  <xdr:oneCellAnchor>
    <xdr:from>
      <xdr:col>13</xdr:col>
      <xdr:colOff>674228</xdr:colOff>
      <xdr:row>25</xdr:row>
      <xdr:rowOff>72648</xdr:rowOff>
    </xdr:from>
    <xdr:ext cx="999863" cy="1095634"/>
    <xdr:pic>
      <xdr:nvPicPr>
        <xdr:cNvPr id="6" name="Picture 5">
          <a:extLst>
            <a:ext uri="{FF2B5EF4-FFF2-40B4-BE49-F238E27FC236}">
              <a16:creationId xmlns:a16="http://schemas.microsoft.com/office/drawing/2014/main" id="{2E32816A-6B45-4F97-B44A-AFFCD5FCCED9}"/>
            </a:ext>
          </a:extLst>
        </xdr:cNvPr>
        <xdr:cNvPicPr>
          <a:picLocks noChangeAspect="1"/>
        </xdr:cNvPicPr>
      </xdr:nvPicPr>
      <xdr:blipFill>
        <a:blip xmlns:r="http://schemas.openxmlformats.org/officeDocument/2006/relationships" r:embed="rId4"/>
        <a:stretch>
          <a:fillRect/>
        </a:stretch>
      </xdr:blipFill>
      <xdr:spPr>
        <a:xfrm rot="5400000" flipH="1">
          <a:off x="13826646" y="9674397"/>
          <a:ext cx="1095634" cy="99986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7</xdr:col>
      <xdr:colOff>428625</xdr:colOff>
      <xdr:row>0</xdr:row>
      <xdr:rowOff>85725</xdr:rowOff>
    </xdr:from>
    <xdr:to>
      <xdr:col>7</xdr:col>
      <xdr:colOff>1993053</xdr:colOff>
      <xdr:row>2</xdr:row>
      <xdr:rowOff>153804</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935E479-5057-490B-8E24-63FF81EC53BF}"/>
            </a:ext>
          </a:extLst>
        </xdr:cNvPr>
        <xdr:cNvSpPr/>
      </xdr:nvSpPr>
      <xdr:spPr>
        <a:xfrm>
          <a:off x="533400" y="85725"/>
          <a:ext cx="1564428" cy="687204"/>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r>
            <a:rPr lang="en-GB" sz="1400"/>
            <a:t>&lt; Back to Intake Tool</a:t>
          </a:r>
          <a:endParaRPr lang="en-GB" sz="1400" baseline="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xdr:colOff>
      <xdr:row>0</xdr:row>
      <xdr:rowOff>177166</xdr:rowOff>
    </xdr:from>
    <xdr:to>
      <xdr:col>1</xdr:col>
      <xdr:colOff>304165</xdr:colOff>
      <xdr:row>2</xdr:row>
      <xdr:rowOff>301705</xdr:rowOff>
    </xdr:to>
    <xdr:pic>
      <xdr:nvPicPr>
        <xdr:cNvPr id="2" name="Picture 1">
          <a:extLst>
            <a:ext uri="{FF2B5EF4-FFF2-40B4-BE49-F238E27FC236}">
              <a16:creationId xmlns:a16="http://schemas.microsoft.com/office/drawing/2014/main" id="{0FB4B35A-964F-4BE1-A37C-62DD00EFD986}"/>
            </a:ext>
          </a:extLst>
        </xdr:cNvPr>
        <xdr:cNvPicPr>
          <a:picLocks noChangeAspect="1"/>
        </xdr:cNvPicPr>
      </xdr:nvPicPr>
      <xdr:blipFill>
        <a:blip xmlns:r="http://schemas.openxmlformats.org/officeDocument/2006/relationships" r:embed="rId1"/>
        <a:stretch>
          <a:fillRect/>
        </a:stretch>
      </xdr:blipFill>
      <xdr:spPr>
        <a:xfrm>
          <a:off x="-3810" y="177166"/>
          <a:ext cx="641350" cy="459819"/>
        </a:xfrm>
        <a:prstGeom prst="rect">
          <a:avLst/>
        </a:prstGeom>
      </xdr:spPr>
    </xdr:pic>
    <xdr:clientData/>
  </xdr:twoCellAnchor>
  <xdr:twoCellAnchor>
    <xdr:from>
      <xdr:col>16</xdr:col>
      <xdr:colOff>205740</xdr:colOff>
      <xdr:row>0</xdr:row>
      <xdr:rowOff>168910</xdr:rowOff>
    </xdr:from>
    <xdr:to>
      <xdr:col>19</xdr:col>
      <xdr:colOff>584835</xdr:colOff>
      <xdr:row>3</xdr:row>
      <xdr:rowOff>168910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A23E3C67-DBC7-4263-AAE1-5B0647D607B5}"/>
            </a:ext>
          </a:extLst>
        </xdr:cNvPr>
        <xdr:cNvSpPr/>
      </xdr:nvSpPr>
      <xdr:spPr>
        <a:xfrm>
          <a:off x="10365740" y="168910"/>
          <a:ext cx="1598295" cy="736600"/>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r>
            <a:rPr lang="en-GB" sz="1400" b="1"/>
            <a:t>Back to Nutritional</a:t>
          </a:r>
          <a:r>
            <a:rPr lang="en-GB" sz="1400" b="1" baseline="0"/>
            <a:t> </a:t>
          </a:r>
          <a:r>
            <a:rPr lang="en-GB" sz="1400" b="1"/>
            <a:t>Intake Assessment Tool</a:t>
          </a:r>
          <a:endParaRPr lang="en-GB" sz="1400" b="1" baseline="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114301</xdr:colOff>
      <xdr:row>1</xdr:row>
      <xdr:rowOff>260270</xdr:rowOff>
    </xdr:to>
    <xdr:pic>
      <xdr:nvPicPr>
        <xdr:cNvPr id="2" name="Picture 1">
          <a:extLst>
            <a:ext uri="{FF2B5EF4-FFF2-40B4-BE49-F238E27FC236}">
              <a16:creationId xmlns:a16="http://schemas.microsoft.com/office/drawing/2014/main" id="{A7B02750-8BBD-4369-A695-5E7A19D67F67}"/>
            </a:ext>
          </a:extLst>
        </xdr:cNvPr>
        <xdr:cNvPicPr>
          <a:picLocks noChangeAspect="1"/>
        </xdr:cNvPicPr>
      </xdr:nvPicPr>
      <xdr:blipFill>
        <a:blip xmlns:r="http://schemas.openxmlformats.org/officeDocument/2006/relationships" r:embed="rId1"/>
        <a:stretch>
          <a:fillRect/>
        </a:stretch>
      </xdr:blipFill>
      <xdr:spPr>
        <a:xfrm>
          <a:off x="1" y="0"/>
          <a:ext cx="552450" cy="5269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ucy.mcglynn\AppData\Local\Microsoft\Windows\INetCache\Content.Outlook\NGBE37ZL\Maternal%20PKU%20and%20Lactation%20intake%20assessment%20tools%20v2.1%20-%20LOCKED.xlsm" TargetMode="External"/><Relationship Id="rId1" Type="http://schemas.openxmlformats.org/officeDocument/2006/relationships/externalLinkPath" Target="file:///C:\Users\Lucy.mcglynn\AppData\Local\Microsoft\Windows\INetCache\Content.Outlook\NGBE37ZL\Maternal%20PKU%20and%20Lactation%20intake%20assessment%20tools%20v2.1%20-%20LOCK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IMPORTANT NOTICE"/>
      <sheetName val="mPKU tool user guide"/>
      <sheetName val="mPKU intake assessment tool"/>
      <sheetName val="LACTATION tool user guide"/>
      <sheetName val="DRIs"/>
      <sheetName val="Data"/>
      <sheetName val="LACTATION intake assessment"/>
      <sheetName val="Glossary"/>
      <sheetName val="Abbreviations"/>
      <sheetName val="References"/>
      <sheetName val="TULs"/>
      <sheetName val="Custom Products"/>
      <sheetName val="Maternal PKU and Lactation in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B032009-0DB5-4915-A10A-DD4CE9625A92}" name="Table1" displayName="Table1" ref="M4:P44" totalsRowShown="0" headerRowDxfId="14" headerRowBorderDxfId="12" tableBorderDxfId="13" headerRowCellStyle="Normal 2 2">
  <autoFilter ref="M4:P44" xr:uid="{6B032009-0DB5-4915-A10A-DD4CE9625A92}"/>
  <tableColumns count="4">
    <tableColumn id="1" xr3:uid="{6D18F604-364B-40C2-A41D-A4F65885277D}" name="K.Flo Per 100ml"/>
    <tableColumn id="2" xr3:uid="{8A3C0707-8279-4B24-86A7-C14220F1D5B4}" name="K.Yo (chocolate) Per 100g"/>
    <tableColumn id="3" xr3:uid="{CF6C34B7-3DE4-4F65-822B-9D02B0E35132}" name="K.Yo (Vanilla) Per 100g"/>
    <tableColumn id="4" xr3:uid="{2CE8999B-A367-45C0-920F-863EB804696A}" name="Fruitivits Per 100g"/>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Vitaflo RenaStart">
      <a:dk1>
        <a:srgbClr val="000000"/>
      </a:dk1>
      <a:lt1>
        <a:srgbClr val="FFFFFF"/>
      </a:lt1>
      <a:dk2>
        <a:srgbClr val="44546A"/>
      </a:dk2>
      <a:lt2>
        <a:srgbClr val="E7E6E6"/>
      </a:lt2>
      <a:accent1>
        <a:srgbClr val="007F6E"/>
      </a:accent1>
      <a:accent2>
        <a:srgbClr val="EE2B74"/>
      </a:accent2>
      <a:accent3>
        <a:srgbClr val="F7931D"/>
      </a:accent3>
      <a:accent4>
        <a:srgbClr val="1F1646"/>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nestlehealthscience.co.uk/vitaflo/conditions/fruitivits-hcp" TargetMode="External"/><Relationship Id="rId2" Type="http://schemas.openxmlformats.org/officeDocument/2006/relationships/hyperlink" Target="https://efsa.onlinelibrary.wiley.com/doi/abs/10.2903/sp.efsa.2017.e15121" TargetMode="External"/><Relationship Id="rId1" Type="http://schemas.openxmlformats.org/officeDocument/2006/relationships/hyperlink" Target="http://www.efsa.eu.int/:%20European%20Food%20Safety%20Authority." TargetMode="External"/><Relationship Id="rId6" Type="http://schemas.openxmlformats.org/officeDocument/2006/relationships/drawing" Target="../drawings/drawing6.xml"/><Relationship Id="rId5" Type="http://schemas.openxmlformats.org/officeDocument/2006/relationships/hyperlink" Target="https://www.nestlehealthscience.co.uk/vitaflo/ketogenic-diet/k-flo" TargetMode="External"/><Relationship Id="rId4" Type="http://schemas.openxmlformats.org/officeDocument/2006/relationships/hyperlink" Target="https://www.nestlehealthscience.co.uk/vitaflo/ketogenic-diet/k-yo"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77851-123E-4EA0-8AED-DF666F69D4E9}">
  <sheetPr codeName="Sheet5">
    <tabColor theme="0" tint="-0.249977111117893"/>
  </sheetPr>
  <dimension ref="A1:AG52"/>
  <sheetViews>
    <sheetView tabSelected="1" zoomScale="80" zoomScaleNormal="80" workbookViewId="0">
      <selection activeCell="P4" sqref="P4"/>
    </sheetView>
  </sheetViews>
  <sheetFormatPr defaultRowHeight="14.45"/>
  <cols>
    <col min="1" max="1" width="2.42578125" customWidth="1"/>
    <col min="2" max="2" width="28.5703125" customWidth="1"/>
    <col min="3" max="5" width="32.42578125" customWidth="1"/>
  </cols>
  <sheetData>
    <row r="1" spans="1:30" ht="71.25" customHeight="1">
      <c r="A1" s="453" t="s">
        <v>0</v>
      </c>
      <c r="B1" s="453"/>
      <c r="C1" s="453"/>
      <c r="D1" s="453"/>
      <c r="E1" s="453"/>
      <c r="F1" s="453"/>
      <c r="G1" s="453"/>
      <c r="H1" s="453"/>
      <c r="I1" s="453"/>
      <c r="J1" s="453"/>
      <c r="K1" s="453"/>
      <c r="L1" s="2"/>
      <c r="M1" s="2"/>
      <c r="N1" s="2"/>
      <c r="O1" s="2"/>
      <c r="P1" s="2"/>
      <c r="Q1" s="2"/>
      <c r="R1" s="2"/>
      <c r="S1" s="2"/>
      <c r="T1" s="2"/>
      <c r="U1" s="2"/>
      <c r="V1" s="2"/>
      <c r="W1" s="2"/>
      <c r="X1" s="2"/>
      <c r="Y1" s="2"/>
      <c r="Z1" s="2"/>
      <c r="AA1" s="2"/>
      <c r="AB1" s="2"/>
      <c r="AC1" s="2"/>
      <c r="AD1" s="2"/>
    </row>
    <row r="2" spans="1:30" ht="18.600000000000001">
      <c r="A2" s="200"/>
      <c r="B2" s="200"/>
      <c r="C2" s="200"/>
      <c r="D2" s="200"/>
      <c r="E2" s="200"/>
      <c r="F2" s="200"/>
      <c r="G2" s="2"/>
      <c r="H2" s="2"/>
      <c r="I2" s="2"/>
      <c r="J2" s="2"/>
      <c r="K2" s="2"/>
      <c r="L2" s="2"/>
      <c r="M2" s="2"/>
      <c r="N2" s="2"/>
      <c r="O2" s="2"/>
      <c r="P2" s="2"/>
      <c r="Q2" s="2"/>
      <c r="R2" s="2"/>
      <c r="S2" s="2"/>
      <c r="T2" s="2"/>
      <c r="U2" s="2"/>
      <c r="V2" s="2"/>
      <c r="W2" s="2"/>
      <c r="X2" s="2"/>
      <c r="Y2" s="2"/>
      <c r="Z2" s="2"/>
      <c r="AA2" s="2"/>
      <c r="AB2" s="2"/>
      <c r="AC2" s="2"/>
      <c r="AD2" s="2"/>
    </row>
    <row r="3" spans="1:30" ht="18.600000000000001" customHeight="1">
      <c r="A3" s="2"/>
      <c r="B3" s="454" t="s">
        <v>1</v>
      </c>
      <c r="C3" s="455"/>
      <c r="D3" s="455"/>
      <c r="E3" s="455"/>
      <c r="F3" s="455"/>
      <c r="G3" s="455"/>
      <c r="H3" s="455"/>
      <c r="I3" s="455"/>
      <c r="J3" s="2"/>
      <c r="K3" s="2"/>
      <c r="L3" s="2"/>
      <c r="M3" s="2"/>
      <c r="N3" s="2"/>
      <c r="O3" s="2"/>
      <c r="P3" s="2"/>
      <c r="Q3" s="2"/>
      <c r="R3" s="2"/>
      <c r="S3" s="2"/>
      <c r="T3" s="2"/>
      <c r="U3" s="2"/>
      <c r="V3" s="2"/>
      <c r="W3" s="2"/>
      <c r="X3" s="2"/>
      <c r="Y3" s="2"/>
      <c r="Z3" s="2"/>
      <c r="AA3" s="2"/>
      <c r="AB3" s="2"/>
      <c r="AC3" s="2"/>
      <c r="AD3" s="2"/>
    </row>
    <row r="4" spans="1:30" ht="124.5" customHeight="1">
      <c r="A4" s="2"/>
      <c r="B4" s="455"/>
      <c r="C4" s="455"/>
      <c r="D4" s="455"/>
      <c r="E4" s="455"/>
      <c r="F4" s="455"/>
      <c r="G4" s="455"/>
      <c r="H4" s="455"/>
      <c r="I4" s="455"/>
      <c r="J4" s="2"/>
      <c r="K4" s="2"/>
      <c r="L4" s="2"/>
      <c r="M4" s="2"/>
      <c r="N4" s="2"/>
      <c r="O4" s="2"/>
      <c r="P4" s="2"/>
      <c r="Q4" s="2"/>
      <c r="R4" s="2"/>
      <c r="S4" s="2"/>
      <c r="T4" s="2"/>
      <c r="U4" s="2"/>
      <c r="V4" s="2"/>
      <c r="W4" s="2"/>
      <c r="X4" s="2"/>
      <c r="Y4" s="2"/>
      <c r="Z4" s="2"/>
      <c r="AA4" s="2"/>
      <c r="AB4" s="2"/>
      <c r="AC4" s="2"/>
      <c r="AD4" s="2"/>
    </row>
    <row r="5" spans="1:30" ht="18.600000000000001">
      <c r="A5" s="200"/>
      <c r="B5" s="200"/>
      <c r="C5" s="200"/>
      <c r="D5" s="200"/>
      <c r="E5" s="200"/>
      <c r="F5" s="200"/>
      <c r="G5" s="2"/>
      <c r="H5" s="2"/>
      <c r="I5" s="2"/>
      <c r="J5" s="2"/>
      <c r="K5" s="2"/>
      <c r="L5" s="2"/>
      <c r="M5" s="2"/>
      <c r="N5" s="2"/>
      <c r="O5" s="2"/>
      <c r="P5" s="2"/>
      <c r="Q5" s="2"/>
      <c r="R5" s="2"/>
      <c r="S5" s="2"/>
      <c r="T5" s="2"/>
      <c r="U5" s="2"/>
      <c r="V5" s="2"/>
      <c r="W5" s="2"/>
      <c r="X5" s="2"/>
      <c r="Y5" s="2"/>
      <c r="Z5" s="2"/>
      <c r="AA5" s="2"/>
      <c r="AB5" s="2"/>
      <c r="AC5" s="2"/>
      <c r="AD5" s="2"/>
    </row>
    <row r="6" spans="1:30" ht="18.600000000000001">
      <c r="A6" s="200"/>
      <c r="B6" s="200" t="s">
        <v>2</v>
      </c>
      <c r="C6" s="200"/>
      <c r="D6" s="200"/>
      <c r="E6" s="200"/>
      <c r="F6" s="200"/>
      <c r="G6" s="2"/>
      <c r="H6" s="2"/>
      <c r="I6" s="2"/>
      <c r="J6" s="2"/>
      <c r="K6" s="2"/>
      <c r="L6" s="2"/>
      <c r="M6" s="2"/>
      <c r="N6" s="2"/>
      <c r="O6" s="2"/>
      <c r="P6" s="2"/>
      <c r="Q6" s="2"/>
      <c r="R6" s="2"/>
      <c r="S6" s="2"/>
      <c r="T6" s="2"/>
      <c r="U6" s="2"/>
      <c r="V6" s="2"/>
      <c r="W6" s="2"/>
      <c r="X6" s="2"/>
      <c r="Y6" s="2"/>
      <c r="Z6" s="2"/>
      <c r="AA6" s="2"/>
      <c r="AB6" s="2"/>
      <c r="AC6" s="2"/>
      <c r="AD6" s="2"/>
    </row>
    <row r="7" spans="1:30" ht="18.600000000000001">
      <c r="A7" s="200"/>
      <c r="B7" s="200"/>
      <c r="C7" s="200"/>
      <c r="D7" s="200"/>
      <c r="E7" s="200"/>
      <c r="F7" s="200"/>
      <c r="G7" s="2"/>
      <c r="H7" s="2"/>
      <c r="I7" s="2"/>
      <c r="J7" s="2"/>
      <c r="K7" s="2"/>
      <c r="L7" s="2"/>
      <c r="M7" s="2"/>
      <c r="N7" s="2"/>
      <c r="O7" s="2"/>
      <c r="P7" s="2"/>
      <c r="Q7" s="2"/>
      <c r="R7" s="2"/>
      <c r="S7" s="2"/>
      <c r="T7" s="2"/>
      <c r="U7" s="2"/>
      <c r="V7" s="2"/>
      <c r="W7" s="2"/>
      <c r="X7" s="2"/>
      <c r="Y7" s="2"/>
      <c r="Z7" s="2"/>
      <c r="AA7" s="2"/>
      <c r="AB7" s="2"/>
      <c r="AC7" s="2"/>
      <c r="AD7" s="2"/>
    </row>
    <row r="8" spans="1:30" ht="18.600000000000001">
      <c r="A8" s="200"/>
      <c r="B8" s="217" t="s">
        <v>3</v>
      </c>
      <c r="C8" s="214"/>
      <c r="D8" s="214"/>
      <c r="E8" s="214"/>
      <c r="F8" s="214"/>
      <c r="G8" s="212"/>
      <c r="H8" s="212"/>
      <c r="I8" s="212"/>
      <c r="J8" s="212"/>
      <c r="K8" s="2"/>
      <c r="L8" s="2"/>
      <c r="M8" s="2"/>
      <c r="N8" s="2"/>
      <c r="O8" s="2"/>
      <c r="P8" s="2"/>
      <c r="Q8" s="2"/>
      <c r="R8" s="2"/>
      <c r="S8" s="2"/>
      <c r="T8" s="2"/>
      <c r="U8" s="2"/>
      <c r="V8" s="2"/>
      <c r="W8" s="2"/>
      <c r="X8" s="2"/>
      <c r="Y8" s="2"/>
      <c r="Z8" s="2"/>
      <c r="AA8" s="2"/>
      <c r="AB8" s="2"/>
      <c r="AC8" s="2"/>
      <c r="AD8" s="2"/>
    </row>
    <row r="9" spans="1:30" ht="60.6" customHeight="1">
      <c r="A9" s="200"/>
      <c r="B9" s="456" t="s">
        <v>4</v>
      </c>
      <c r="C9" s="457"/>
      <c r="D9" s="457"/>
      <c r="E9" s="457"/>
      <c r="F9" s="457"/>
      <c r="G9" s="457"/>
      <c r="H9" s="457"/>
      <c r="I9" s="457"/>
      <c r="J9" s="2"/>
      <c r="K9" s="2"/>
      <c r="L9" s="2"/>
      <c r="M9" s="2"/>
      <c r="N9" s="2"/>
      <c r="O9" s="2"/>
      <c r="P9" s="2"/>
      <c r="Q9" s="2"/>
      <c r="R9" s="2"/>
      <c r="S9" s="2"/>
      <c r="T9" s="2"/>
      <c r="U9" s="2"/>
      <c r="V9" s="2"/>
      <c r="W9" s="2"/>
      <c r="X9" s="2"/>
      <c r="Y9" s="2"/>
      <c r="Z9" s="2"/>
      <c r="AA9" s="2"/>
      <c r="AB9" s="2"/>
      <c r="AC9" s="2"/>
      <c r="AD9" s="2"/>
    </row>
    <row r="10" spans="1:30" ht="18.600000000000001">
      <c r="A10" s="200"/>
      <c r="B10" s="217" t="s">
        <v>5</v>
      </c>
      <c r="C10" s="214"/>
      <c r="D10" s="214"/>
      <c r="E10" s="214"/>
      <c r="F10" s="214"/>
      <c r="G10" s="212"/>
      <c r="H10" s="212"/>
      <c r="I10" s="212"/>
      <c r="J10" s="212"/>
      <c r="K10" s="2"/>
      <c r="L10" s="2"/>
      <c r="M10" s="2"/>
      <c r="N10" s="2"/>
      <c r="O10" s="2"/>
      <c r="P10" s="2"/>
      <c r="Q10" s="2"/>
      <c r="R10" s="2"/>
      <c r="S10" s="2"/>
      <c r="T10" s="2"/>
      <c r="U10" s="2"/>
      <c r="V10" s="2"/>
      <c r="W10" s="2"/>
      <c r="X10" s="2"/>
      <c r="Y10" s="2"/>
      <c r="Z10" s="2"/>
      <c r="AA10" s="2"/>
      <c r="AB10" s="2"/>
      <c r="AC10" s="2"/>
      <c r="AD10" s="2"/>
    </row>
    <row r="11" spans="1:30" ht="18.600000000000001">
      <c r="A11" s="200"/>
      <c r="B11" s="459" t="s">
        <v>6</v>
      </c>
      <c r="C11" s="460"/>
      <c r="D11" s="460"/>
      <c r="E11" s="460"/>
      <c r="F11" s="460"/>
      <c r="G11" s="460"/>
      <c r="H11" s="460"/>
      <c r="I11" s="460"/>
      <c r="J11" s="460"/>
      <c r="K11" s="2"/>
      <c r="L11" s="2"/>
      <c r="M11" s="2"/>
      <c r="N11" s="2"/>
      <c r="O11" s="2"/>
      <c r="P11" s="2"/>
      <c r="Q11" s="2"/>
      <c r="R11" s="2"/>
      <c r="S11" s="2"/>
      <c r="T11" s="2"/>
      <c r="U11" s="2"/>
      <c r="V11" s="2"/>
      <c r="W11" s="2"/>
      <c r="X11" s="2"/>
      <c r="Y11" s="2"/>
      <c r="Z11" s="2"/>
      <c r="AA11" s="2"/>
      <c r="AB11" s="2"/>
      <c r="AC11" s="2"/>
      <c r="AD11" s="2"/>
    </row>
    <row r="12" spans="1:30" ht="34.5" customHeight="1">
      <c r="A12" s="200"/>
      <c r="B12" s="460"/>
      <c r="C12" s="460"/>
      <c r="D12" s="460"/>
      <c r="E12" s="460"/>
      <c r="F12" s="460"/>
      <c r="G12" s="460"/>
      <c r="H12" s="460"/>
      <c r="I12" s="460"/>
      <c r="J12" s="460"/>
      <c r="K12" s="2"/>
      <c r="L12" s="2"/>
      <c r="M12" s="2"/>
      <c r="N12" s="2"/>
      <c r="O12" s="2"/>
      <c r="P12" s="2"/>
      <c r="Q12" s="2"/>
      <c r="R12" s="2"/>
      <c r="S12" s="2"/>
      <c r="T12" s="2"/>
      <c r="U12" s="2"/>
      <c r="V12" s="2"/>
      <c r="W12" s="2"/>
      <c r="X12" s="2"/>
      <c r="Y12" s="2"/>
      <c r="Z12" s="2"/>
      <c r="AA12" s="2"/>
      <c r="AB12" s="2"/>
      <c r="AC12" s="2"/>
      <c r="AD12" s="2"/>
    </row>
    <row r="13" spans="1:30" ht="18.600000000000001">
      <c r="A13" s="200"/>
      <c r="B13" s="217" t="s">
        <v>7</v>
      </c>
      <c r="C13" s="214"/>
      <c r="D13" s="214"/>
      <c r="E13" s="214"/>
      <c r="F13" s="214"/>
      <c r="G13" s="212"/>
      <c r="H13" s="212"/>
      <c r="I13" s="212"/>
      <c r="J13" s="212"/>
      <c r="K13" s="2"/>
      <c r="L13" s="2"/>
      <c r="M13" s="2"/>
      <c r="N13" s="2"/>
      <c r="O13" s="2"/>
      <c r="P13" s="2"/>
      <c r="Q13" s="2"/>
      <c r="R13" s="2"/>
      <c r="S13" s="2"/>
      <c r="T13" s="2"/>
      <c r="U13" s="2"/>
      <c r="V13" s="2"/>
      <c r="W13" s="2"/>
      <c r="X13" s="2"/>
      <c r="Y13" s="2"/>
      <c r="Z13" s="2"/>
      <c r="AA13" s="2"/>
      <c r="AB13" s="2"/>
      <c r="AC13" s="2"/>
      <c r="AD13" s="2"/>
    </row>
    <row r="14" spans="1:30" ht="18" customHeight="1">
      <c r="A14" s="200"/>
      <c r="B14" s="461" t="s">
        <v>8</v>
      </c>
      <c r="C14" s="461"/>
      <c r="D14" s="461"/>
      <c r="E14" s="461"/>
      <c r="F14" s="461"/>
      <c r="G14" s="461"/>
      <c r="H14" s="461"/>
      <c r="I14" s="461"/>
      <c r="J14" s="461"/>
      <c r="K14" s="2"/>
      <c r="L14" s="2"/>
      <c r="M14" s="2"/>
      <c r="N14" s="2"/>
      <c r="O14" s="2"/>
      <c r="P14" s="2"/>
      <c r="Q14" s="2"/>
      <c r="R14" s="2"/>
      <c r="S14" s="2"/>
      <c r="T14" s="2"/>
      <c r="U14" s="2"/>
      <c r="V14" s="2"/>
      <c r="W14" s="2"/>
      <c r="X14" s="2"/>
      <c r="Y14" s="2"/>
      <c r="Z14" s="2"/>
      <c r="AA14" s="2"/>
      <c r="AB14" s="2"/>
      <c r="AC14" s="2"/>
      <c r="AD14" s="2"/>
    </row>
    <row r="15" spans="1:30" ht="18.600000000000001">
      <c r="A15" s="200"/>
      <c r="B15" s="210" t="s">
        <v>9</v>
      </c>
      <c r="C15" s="200"/>
      <c r="D15" s="200"/>
      <c r="E15" s="200"/>
      <c r="F15" s="200"/>
      <c r="G15" s="2"/>
      <c r="H15" s="2"/>
      <c r="I15" s="2"/>
      <c r="J15" s="2"/>
      <c r="K15" s="2"/>
      <c r="L15" s="2"/>
      <c r="M15" s="2"/>
      <c r="N15" s="2"/>
      <c r="O15" s="2"/>
      <c r="P15" s="2"/>
      <c r="Q15" s="2"/>
      <c r="R15" s="2"/>
      <c r="S15" s="2"/>
      <c r="T15" s="2"/>
      <c r="U15" s="2"/>
      <c r="V15" s="2"/>
      <c r="W15" s="2"/>
      <c r="X15" s="2"/>
      <c r="Y15" s="2"/>
      <c r="Z15" s="2"/>
      <c r="AA15" s="2"/>
      <c r="AB15" s="2"/>
      <c r="AC15" s="2"/>
      <c r="AD15" s="2"/>
    </row>
    <row r="16" spans="1:30" ht="18.600000000000001">
      <c r="A16" s="200"/>
      <c r="B16" s="210" t="s">
        <v>10</v>
      </c>
      <c r="C16" s="200"/>
      <c r="D16" s="200"/>
      <c r="E16" s="200"/>
      <c r="F16" s="200"/>
      <c r="G16" s="2"/>
      <c r="H16" s="2"/>
      <c r="I16" s="2"/>
      <c r="J16" s="2"/>
      <c r="K16" s="2"/>
      <c r="L16" s="2"/>
      <c r="M16" s="2"/>
      <c r="N16" s="2"/>
      <c r="O16" s="2"/>
      <c r="P16" s="2"/>
      <c r="Q16" s="2"/>
      <c r="R16" s="2"/>
      <c r="S16" s="2"/>
      <c r="T16" s="2"/>
      <c r="U16" s="2"/>
      <c r="V16" s="2"/>
      <c r="W16" s="2"/>
      <c r="X16" s="2"/>
      <c r="Y16" s="2"/>
      <c r="Z16" s="2"/>
      <c r="AA16" s="2"/>
      <c r="AB16" s="2"/>
      <c r="AC16" s="2"/>
      <c r="AD16" s="2"/>
    </row>
    <row r="17" spans="1:33" ht="18.600000000000001">
      <c r="A17" s="200"/>
      <c r="B17" s="210"/>
      <c r="C17" s="200"/>
      <c r="D17" s="200"/>
      <c r="E17" s="200"/>
      <c r="F17" s="200"/>
      <c r="G17" s="2"/>
      <c r="H17" s="2"/>
      <c r="I17" s="2"/>
      <c r="J17" s="2"/>
      <c r="K17" s="2"/>
      <c r="L17" s="2"/>
      <c r="M17" s="2"/>
      <c r="N17" s="2"/>
      <c r="O17" s="2"/>
      <c r="P17" s="2"/>
      <c r="Q17" s="2"/>
      <c r="R17" s="2"/>
      <c r="S17" s="2"/>
      <c r="T17" s="2"/>
      <c r="U17" s="2"/>
      <c r="V17" s="2"/>
      <c r="W17" s="2"/>
      <c r="X17" s="2"/>
      <c r="Y17" s="2"/>
      <c r="Z17" s="2"/>
      <c r="AA17" s="2"/>
      <c r="AB17" s="2"/>
      <c r="AC17" s="2"/>
      <c r="AD17" s="2"/>
    </row>
    <row r="18" spans="1:33" ht="18.600000000000001">
      <c r="A18" s="200"/>
      <c r="B18" s="217" t="s">
        <v>11</v>
      </c>
      <c r="C18" s="214"/>
      <c r="D18" s="214"/>
      <c r="E18" s="214"/>
      <c r="F18" s="214"/>
      <c r="G18" s="212"/>
      <c r="H18" s="212"/>
      <c r="I18" s="212"/>
      <c r="J18" s="212"/>
      <c r="K18" s="2"/>
      <c r="L18" s="2"/>
      <c r="M18" s="2"/>
      <c r="N18" s="2"/>
      <c r="O18" s="2"/>
      <c r="P18" s="2"/>
      <c r="Q18" s="2"/>
      <c r="R18" s="2"/>
      <c r="S18" s="2"/>
      <c r="T18" s="2"/>
      <c r="U18" s="2"/>
      <c r="V18" s="2"/>
      <c r="W18" s="2"/>
      <c r="X18" s="2"/>
      <c r="Y18" s="2"/>
      <c r="Z18" s="2"/>
      <c r="AA18" s="2"/>
      <c r="AB18" s="2"/>
      <c r="AC18" s="2"/>
      <c r="AD18" s="2"/>
    </row>
    <row r="19" spans="1:33" ht="19.5" customHeight="1">
      <c r="A19" s="200"/>
      <c r="B19" s="458" t="s">
        <v>12</v>
      </c>
      <c r="C19" s="458"/>
      <c r="D19" s="458"/>
      <c r="E19" s="458"/>
      <c r="F19" s="458"/>
      <c r="G19" s="458"/>
      <c r="H19" s="458"/>
      <c r="I19" s="458"/>
      <c r="J19" s="458"/>
      <c r="K19" s="2"/>
      <c r="L19" s="2"/>
      <c r="M19" s="2"/>
      <c r="N19" s="2"/>
      <c r="O19" s="2"/>
      <c r="P19" s="2"/>
      <c r="Q19" s="2"/>
      <c r="R19" s="2"/>
      <c r="S19" s="2"/>
      <c r="T19" s="2"/>
      <c r="U19" s="2"/>
      <c r="V19" s="2"/>
      <c r="W19" s="2"/>
      <c r="X19" s="2"/>
      <c r="Y19" s="2"/>
      <c r="Z19" s="2"/>
      <c r="AA19" s="2"/>
      <c r="AB19" s="2"/>
      <c r="AC19" s="2"/>
      <c r="AD19" s="2"/>
    </row>
    <row r="20" spans="1:33" ht="18" customHeight="1">
      <c r="A20" s="200"/>
      <c r="B20" s="462" t="s">
        <v>13</v>
      </c>
      <c r="C20" s="462"/>
      <c r="D20" s="462"/>
      <c r="E20" s="462"/>
      <c r="F20" s="462"/>
      <c r="G20" s="462"/>
      <c r="H20" s="462"/>
      <c r="I20" s="462"/>
      <c r="J20" s="462"/>
      <c r="K20" s="2"/>
      <c r="L20" s="2"/>
      <c r="M20" s="2"/>
      <c r="N20" s="2"/>
      <c r="O20" s="2"/>
      <c r="P20" s="2"/>
      <c r="Q20" s="2"/>
      <c r="R20" s="2"/>
      <c r="S20" s="2"/>
      <c r="T20" s="2"/>
      <c r="U20" s="2"/>
      <c r="V20" s="2"/>
      <c r="W20" s="2"/>
      <c r="X20" s="2"/>
      <c r="Y20" s="2"/>
      <c r="Z20" s="2"/>
      <c r="AA20" s="2"/>
      <c r="AB20" s="2"/>
      <c r="AC20" s="2"/>
      <c r="AD20" s="2"/>
    </row>
    <row r="21" spans="1:33" ht="18" customHeight="1">
      <c r="A21" s="200"/>
      <c r="B21" s="467"/>
      <c r="C21" s="467"/>
      <c r="D21" s="467"/>
      <c r="E21" s="467"/>
      <c r="F21" s="467"/>
      <c r="G21" s="467"/>
      <c r="H21" s="467"/>
      <c r="I21" s="467"/>
      <c r="J21" s="467"/>
      <c r="K21" s="2"/>
      <c r="L21" s="2"/>
      <c r="M21" s="2"/>
      <c r="N21" s="2"/>
      <c r="O21" s="2"/>
      <c r="P21" s="2"/>
      <c r="Q21" s="2"/>
      <c r="R21" s="2"/>
      <c r="S21" s="2"/>
      <c r="T21" s="2"/>
      <c r="U21" s="2"/>
      <c r="V21" s="2"/>
      <c r="W21" s="2"/>
      <c r="X21" s="2"/>
      <c r="Y21" s="2"/>
      <c r="Z21" s="2"/>
      <c r="AA21" s="2"/>
      <c r="AB21" s="2"/>
      <c r="AC21" s="2"/>
      <c r="AD21" s="2"/>
    </row>
    <row r="22" spans="1:33" ht="18.95" customHeight="1">
      <c r="A22" s="200"/>
      <c r="B22" s="217" t="s">
        <v>14</v>
      </c>
      <c r="C22" s="214"/>
      <c r="D22" s="214"/>
      <c r="E22" s="214"/>
      <c r="F22" s="214"/>
      <c r="G22" s="212"/>
      <c r="H22" s="212"/>
      <c r="I22" s="212"/>
      <c r="J22" s="212"/>
      <c r="K22" s="2"/>
      <c r="L22" s="2"/>
      <c r="M22" s="2"/>
      <c r="N22" s="2"/>
      <c r="O22" s="2"/>
      <c r="P22" s="2"/>
      <c r="Q22" s="2"/>
      <c r="R22" s="2"/>
      <c r="S22" s="2"/>
      <c r="T22" s="2"/>
      <c r="U22" s="2"/>
      <c r="V22" s="2"/>
      <c r="W22" s="2"/>
      <c r="X22" s="2"/>
      <c r="Y22" s="2"/>
      <c r="Z22" s="2"/>
      <c r="AA22" s="2"/>
      <c r="AB22" s="2"/>
      <c r="AC22" s="2"/>
      <c r="AD22" s="2"/>
    </row>
    <row r="23" spans="1:33" ht="76.5" customHeight="1">
      <c r="A23" s="200"/>
      <c r="B23" s="465" t="s">
        <v>15</v>
      </c>
      <c r="C23" s="466"/>
      <c r="D23" s="466"/>
      <c r="E23" s="466"/>
      <c r="F23" s="466"/>
      <c r="G23" s="466"/>
      <c r="H23" s="466"/>
      <c r="I23" s="466"/>
      <c r="J23" s="466"/>
      <c r="K23" s="2"/>
      <c r="L23" s="2"/>
      <c r="M23" s="2"/>
      <c r="N23" s="2"/>
      <c r="O23" s="297" t="s">
        <v>16</v>
      </c>
      <c r="P23" s="2"/>
      <c r="Q23" s="2"/>
      <c r="R23" s="2"/>
      <c r="S23" s="2"/>
      <c r="T23" s="2"/>
      <c r="U23" s="2"/>
      <c r="V23" s="2"/>
      <c r="W23" s="2"/>
      <c r="X23" s="2"/>
      <c r="Y23" s="2"/>
      <c r="Z23" s="2"/>
      <c r="AA23" s="2"/>
      <c r="AB23" s="2"/>
      <c r="AC23" s="2"/>
      <c r="AD23" s="2"/>
    </row>
    <row r="24" spans="1:33" ht="14.1" customHeight="1">
      <c r="A24" s="200"/>
      <c r="B24" s="467"/>
      <c r="C24" s="467"/>
      <c r="D24" s="467"/>
      <c r="E24" s="467"/>
      <c r="F24" s="467"/>
      <c r="G24" s="467"/>
      <c r="H24" s="467"/>
      <c r="I24" s="467"/>
      <c r="J24" s="467"/>
      <c r="K24" s="2"/>
      <c r="L24" s="2"/>
      <c r="M24" s="2"/>
      <c r="N24" s="2"/>
      <c r="O24" s="2"/>
      <c r="P24" s="2"/>
      <c r="Q24" s="2"/>
      <c r="R24" s="2"/>
      <c r="S24" s="2"/>
      <c r="T24" s="2"/>
      <c r="U24" s="2"/>
      <c r="V24" s="2"/>
      <c r="W24" s="2"/>
      <c r="X24" s="2"/>
      <c r="Y24" s="2"/>
      <c r="Z24" s="2"/>
      <c r="AA24" s="2"/>
      <c r="AB24" s="2"/>
      <c r="AC24" s="2"/>
      <c r="AD24" s="2"/>
    </row>
    <row r="25" spans="1:33" ht="20.100000000000001" customHeight="1">
      <c r="A25" s="200"/>
      <c r="B25" s="217" t="s">
        <v>17</v>
      </c>
      <c r="C25" s="215"/>
      <c r="D25" s="215"/>
      <c r="E25" s="215"/>
      <c r="F25" s="213"/>
      <c r="G25" s="216"/>
      <c r="H25" s="216"/>
      <c r="I25" s="216"/>
      <c r="J25" s="216"/>
      <c r="K25" s="2"/>
      <c r="L25" s="2"/>
      <c r="M25" s="2"/>
      <c r="N25" s="2"/>
      <c r="O25" s="2"/>
      <c r="P25" s="2"/>
      <c r="Q25" s="2"/>
      <c r="R25" s="2"/>
      <c r="S25" s="2"/>
      <c r="T25" s="2"/>
      <c r="U25" s="2"/>
      <c r="V25" s="2"/>
      <c r="W25" s="2"/>
      <c r="X25" s="2"/>
      <c r="Y25" s="2"/>
      <c r="Z25" s="2"/>
      <c r="AA25" s="2"/>
      <c r="AB25" s="2"/>
      <c r="AC25" s="2"/>
      <c r="AD25" s="2"/>
    </row>
    <row r="26" spans="1:33" ht="168" customHeight="1">
      <c r="A26" s="211"/>
      <c r="B26" s="463" t="s">
        <v>18</v>
      </c>
      <c r="C26" s="464"/>
      <c r="D26" s="464"/>
      <c r="E26" s="464"/>
      <c r="F26" s="464"/>
      <c r="G26" s="464"/>
      <c r="H26" s="464"/>
      <c r="I26" s="464"/>
      <c r="J26" s="464"/>
      <c r="K26" s="211"/>
      <c r="L26" s="211"/>
      <c r="M26" s="211"/>
      <c r="N26" s="211"/>
      <c r="O26" s="211"/>
      <c r="P26" s="211"/>
      <c r="Q26" s="211"/>
      <c r="R26" s="211"/>
      <c r="S26" s="2"/>
      <c r="T26" s="2"/>
      <c r="U26" s="2"/>
      <c r="V26" s="2"/>
      <c r="W26" s="2"/>
      <c r="X26" s="2"/>
      <c r="Y26" s="2"/>
      <c r="Z26" s="2"/>
      <c r="AA26" s="2"/>
      <c r="AB26" s="2"/>
      <c r="AC26" s="2"/>
      <c r="AD26" s="2"/>
      <c r="AE26" s="2"/>
      <c r="AF26" s="2"/>
      <c r="AG26" s="2"/>
    </row>
    <row r="27" spans="1:33" ht="19.5" customHeight="1">
      <c r="A27" s="211"/>
      <c r="B27" s="217" t="s">
        <v>19</v>
      </c>
      <c r="C27" s="215"/>
      <c r="D27" s="215"/>
      <c r="E27" s="215"/>
      <c r="F27" s="213"/>
      <c r="G27" s="216"/>
      <c r="H27" s="216"/>
      <c r="I27" s="216"/>
      <c r="J27" s="216"/>
      <c r="K27" s="211"/>
      <c r="L27" s="211"/>
      <c r="M27" s="211"/>
      <c r="N27" s="211"/>
      <c r="O27" s="211"/>
      <c r="P27" s="211"/>
      <c r="Q27" s="211"/>
      <c r="R27" s="211"/>
      <c r="S27" s="2"/>
      <c r="T27" s="2"/>
      <c r="U27" s="2"/>
      <c r="V27" s="2"/>
      <c r="W27" s="2"/>
      <c r="X27" s="2"/>
      <c r="Y27" s="2"/>
      <c r="Z27" s="2"/>
      <c r="AA27" s="2"/>
      <c r="AB27" s="2"/>
      <c r="AC27" s="2"/>
      <c r="AD27" s="2"/>
      <c r="AE27" s="2"/>
      <c r="AF27" s="2"/>
      <c r="AG27" s="2"/>
    </row>
    <row r="28" spans="1:33" ht="69.95" customHeight="1">
      <c r="A28" s="200"/>
      <c r="B28" s="452" t="s">
        <v>20</v>
      </c>
      <c r="C28" s="452"/>
      <c r="D28" s="452"/>
      <c r="E28" s="452"/>
      <c r="F28" s="452"/>
      <c r="G28" s="452"/>
      <c r="H28" s="452"/>
      <c r="I28" s="452"/>
      <c r="J28" s="452"/>
      <c r="K28" s="2"/>
      <c r="L28" s="2"/>
      <c r="M28" s="2"/>
      <c r="N28" s="2"/>
      <c r="O28" s="2"/>
      <c r="P28" s="2"/>
      <c r="Q28" s="2"/>
      <c r="R28" s="2"/>
      <c r="S28" s="2"/>
      <c r="T28" s="2"/>
      <c r="U28" s="2"/>
      <c r="V28" s="2"/>
      <c r="W28" s="2"/>
      <c r="X28" s="2"/>
      <c r="Y28" s="2"/>
      <c r="Z28" s="2"/>
      <c r="AA28" s="2"/>
      <c r="AB28" s="2"/>
      <c r="AC28" s="2"/>
      <c r="AD28" s="2"/>
    </row>
    <row r="29" spans="1:33" ht="1.5" customHeight="1">
      <c r="A29" s="200"/>
      <c r="B29" s="452"/>
      <c r="C29" s="452"/>
      <c r="D29" s="452"/>
      <c r="E29" s="452"/>
      <c r="F29" s="452"/>
      <c r="G29" s="452"/>
      <c r="H29" s="452"/>
      <c r="I29" s="452"/>
      <c r="J29" s="452"/>
      <c r="K29" s="2"/>
      <c r="L29" s="2"/>
      <c r="M29" s="2"/>
      <c r="N29" s="2"/>
      <c r="O29" s="2"/>
      <c r="P29" s="2"/>
      <c r="Q29" s="2"/>
      <c r="R29" s="2"/>
      <c r="S29" s="2"/>
      <c r="T29" s="2"/>
      <c r="U29" s="2"/>
      <c r="V29" s="2"/>
      <c r="W29" s="2"/>
      <c r="X29" s="2"/>
      <c r="Y29" s="2"/>
      <c r="Z29" s="2"/>
      <c r="AA29" s="2"/>
      <c r="AB29" s="2"/>
      <c r="AC29" s="2"/>
      <c r="AD29" s="2"/>
    </row>
    <row r="30" spans="1:33" ht="18.600000000000001" hidden="1">
      <c r="A30" s="200"/>
      <c r="B30" s="452"/>
      <c r="C30" s="452"/>
      <c r="D30" s="452"/>
      <c r="E30" s="452"/>
      <c r="F30" s="452"/>
      <c r="G30" s="452"/>
      <c r="H30" s="452"/>
      <c r="I30" s="452"/>
      <c r="J30" s="452"/>
      <c r="K30" s="2"/>
      <c r="L30" s="2"/>
      <c r="M30" s="2"/>
      <c r="N30" s="2"/>
      <c r="O30" s="2"/>
      <c r="P30" s="2"/>
      <c r="Q30" s="2"/>
      <c r="R30" s="2"/>
      <c r="S30" s="2"/>
      <c r="T30" s="2"/>
      <c r="U30" s="2"/>
      <c r="V30" s="2"/>
      <c r="W30" s="2"/>
      <c r="X30" s="2"/>
      <c r="Y30" s="2"/>
      <c r="Z30" s="2"/>
      <c r="AA30" s="2"/>
      <c r="AB30" s="2"/>
      <c r="AC30" s="2"/>
      <c r="AD30" s="2"/>
    </row>
    <row r="31" spans="1:33" ht="18.600000000000001" hidden="1">
      <c r="A31" s="200"/>
      <c r="B31" s="452"/>
      <c r="C31" s="452"/>
      <c r="D31" s="452"/>
      <c r="E31" s="452"/>
      <c r="F31" s="452"/>
      <c r="G31" s="452"/>
      <c r="H31" s="452"/>
      <c r="I31" s="452"/>
      <c r="J31" s="452"/>
      <c r="K31" s="2"/>
      <c r="L31" s="2"/>
      <c r="M31" s="2"/>
      <c r="N31" s="2"/>
      <c r="O31" s="2"/>
      <c r="P31" s="2"/>
      <c r="Q31" s="2"/>
      <c r="R31" s="2"/>
      <c r="S31" s="2"/>
      <c r="T31" s="2"/>
      <c r="U31" s="2"/>
      <c r="V31" s="2"/>
      <c r="W31" s="2"/>
      <c r="X31" s="2"/>
      <c r="Y31" s="2"/>
      <c r="Z31" s="2"/>
      <c r="AA31" s="2"/>
      <c r="AB31" s="2"/>
      <c r="AC31" s="2"/>
      <c r="AD31" s="2"/>
    </row>
    <row r="32" spans="1:33" ht="18.600000000000001">
      <c r="A32" s="200"/>
      <c r="B32" s="2"/>
      <c r="C32" s="200"/>
      <c r="D32" s="200"/>
      <c r="E32" s="200"/>
      <c r="F32" s="200"/>
      <c r="G32" s="2"/>
      <c r="H32" s="2"/>
      <c r="I32" s="2"/>
      <c r="J32" s="2"/>
      <c r="K32" s="2"/>
      <c r="L32" s="2"/>
      <c r="M32" s="2"/>
      <c r="N32" s="2"/>
      <c r="O32" s="2"/>
      <c r="P32" s="2"/>
      <c r="Q32" s="2"/>
      <c r="R32" s="2"/>
      <c r="S32" s="2"/>
      <c r="T32" s="2"/>
      <c r="U32" s="2"/>
      <c r="V32" s="2"/>
      <c r="W32" s="2"/>
      <c r="X32" s="2"/>
      <c r="Y32" s="2"/>
      <c r="Z32" s="2"/>
      <c r="AA32" s="2"/>
      <c r="AB32" s="2"/>
      <c r="AC32" s="2"/>
      <c r="AD32" s="2"/>
    </row>
    <row r="33" spans="1:30" ht="18.600000000000001">
      <c r="A33" s="200"/>
      <c r="B33" s="2"/>
      <c r="C33" s="201"/>
      <c r="D33" s="201"/>
      <c r="E33" s="200"/>
      <c r="F33" s="200"/>
      <c r="G33" s="2"/>
      <c r="H33" s="2"/>
      <c r="I33" s="2"/>
      <c r="J33" s="2"/>
      <c r="K33" s="2"/>
      <c r="L33" s="2"/>
      <c r="M33" s="2"/>
      <c r="N33" s="2"/>
      <c r="O33" s="2"/>
      <c r="P33" s="2"/>
      <c r="Q33" s="2"/>
      <c r="R33" s="2"/>
      <c r="S33" s="2"/>
      <c r="T33" s="2"/>
      <c r="U33" s="2"/>
      <c r="V33" s="2"/>
      <c r="W33" s="2"/>
      <c r="X33" s="2"/>
      <c r="Y33" s="2"/>
      <c r="Z33" s="2"/>
      <c r="AA33" s="2"/>
      <c r="AB33" s="2"/>
      <c r="AC33" s="2"/>
      <c r="AD33" s="2"/>
    </row>
    <row r="34" spans="1:30" ht="18.600000000000001">
      <c r="A34" s="202"/>
      <c r="B34" s="2"/>
      <c r="C34" s="2"/>
      <c r="D34" s="2"/>
      <c r="E34" s="2"/>
      <c r="F34" s="202"/>
      <c r="G34" s="2"/>
      <c r="H34" s="2"/>
      <c r="I34" s="2"/>
      <c r="J34" s="2"/>
      <c r="K34" s="2"/>
      <c r="L34" s="2"/>
      <c r="M34" s="2"/>
      <c r="N34" s="2"/>
      <c r="O34" s="2"/>
      <c r="P34" s="2"/>
      <c r="Q34" s="2"/>
      <c r="R34" s="2"/>
      <c r="S34" s="2"/>
      <c r="T34" s="2"/>
      <c r="U34" s="2"/>
      <c r="V34" s="2"/>
      <c r="W34" s="2"/>
      <c r="X34" s="2"/>
      <c r="Y34" s="2"/>
      <c r="Z34" s="2"/>
      <c r="AA34" s="2"/>
      <c r="AB34" s="2"/>
      <c r="AC34" s="2"/>
      <c r="AD34" s="2"/>
    </row>
    <row r="35" spans="1:30" ht="18.600000000000001">
      <c r="A35" s="200"/>
      <c r="B35" s="2"/>
      <c r="C35" s="2"/>
      <c r="D35" s="2"/>
      <c r="E35" s="2"/>
      <c r="F35" s="200"/>
      <c r="G35" s="2"/>
      <c r="H35" s="2"/>
      <c r="I35" s="2"/>
      <c r="J35" s="2"/>
      <c r="K35" s="2"/>
      <c r="L35" s="2"/>
      <c r="M35" s="2"/>
      <c r="N35" s="2"/>
      <c r="O35" s="2"/>
      <c r="P35" s="2"/>
      <c r="Q35" s="2"/>
      <c r="R35" s="2"/>
      <c r="S35" s="2"/>
      <c r="T35" s="2"/>
      <c r="U35" s="2"/>
      <c r="V35" s="2"/>
      <c r="W35" s="2"/>
      <c r="X35" s="2"/>
      <c r="Y35" s="2"/>
      <c r="Z35" s="2"/>
      <c r="AA35" s="2"/>
      <c r="AB35" s="2"/>
      <c r="AC35" s="2"/>
      <c r="AD35" s="2"/>
    </row>
    <row r="36" spans="1:30" ht="18.600000000000001">
      <c r="A36" s="200"/>
      <c r="B36" s="2"/>
      <c r="C36" s="2"/>
      <c r="D36" s="2"/>
      <c r="E36" s="2"/>
      <c r="F36" s="200"/>
      <c r="G36" s="2"/>
      <c r="H36" s="2"/>
      <c r="I36" s="2"/>
      <c r="J36" s="2"/>
      <c r="K36" s="2"/>
      <c r="L36" s="2"/>
      <c r="M36" s="2"/>
      <c r="N36" s="2"/>
      <c r="O36" s="2"/>
      <c r="P36" s="2"/>
      <c r="Q36" s="2"/>
      <c r="R36" s="2"/>
      <c r="S36" s="2"/>
      <c r="T36" s="2"/>
      <c r="U36" s="2"/>
      <c r="V36" s="2"/>
      <c r="W36" s="2"/>
      <c r="X36" s="2"/>
      <c r="Y36" s="2"/>
      <c r="Z36" s="2"/>
      <c r="AA36" s="2"/>
      <c r="AB36" s="2"/>
      <c r="AC36" s="2"/>
      <c r="AD36" s="2"/>
    </row>
    <row r="37" spans="1:30" ht="18.600000000000001">
      <c r="A37" s="200"/>
      <c r="B37" s="2"/>
      <c r="C37" s="2"/>
      <c r="D37" s="2"/>
      <c r="E37" s="2"/>
      <c r="F37" s="200"/>
      <c r="G37" s="2"/>
      <c r="H37" s="2"/>
      <c r="I37" s="2"/>
      <c r="J37" s="2"/>
      <c r="K37" s="2"/>
      <c r="L37" s="2"/>
      <c r="M37" s="2"/>
      <c r="N37" s="2"/>
      <c r="O37" s="2"/>
      <c r="P37" s="2"/>
      <c r="Q37" s="2"/>
      <c r="R37" s="2"/>
      <c r="S37" s="2"/>
      <c r="T37" s="2"/>
      <c r="U37" s="2"/>
      <c r="V37" s="2"/>
      <c r="W37" s="2"/>
      <c r="X37" s="2"/>
      <c r="Y37" s="2"/>
      <c r="Z37" s="2"/>
      <c r="AA37" s="2"/>
      <c r="AB37" s="2"/>
      <c r="AC37" s="2"/>
      <c r="AD37" s="2"/>
    </row>
    <row r="38" spans="1:30" ht="18.600000000000001">
      <c r="A38" s="200"/>
      <c r="B38" s="203"/>
      <c r="C38" s="2"/>
      <c r="D38" s="2"/>
      <c r="E38" s="2"/>
      <c r="F38" s="200"/>
      <c r="G38" s="2"/>
      <c r="H38" s="2"/>
      <c r="I38" s="2"/>
      <c r="J38" s="2"/>
      <c r="K38" s="2"/>
      <c r="L38" s="2"/>
      <c r="M38" s="2"/>
      <c r="N38" s="2"/>
      <c r="O38" s="2"/>
      <c r="P38" s="2"/>
      <c r="Q38" s="2"/>
      <c r="R38" s="2"/>
      <c r="S38" s="2"/>
      <c r="T38" s="2"/>
      <c r="U38" s="2"/>
      <c r="V38" s="2"/>
      <c r="W38" s="2"/>
      <c r="X38" s="2"/>
      <c r="Y38" s="2"/>
      <c r="Z38" s="2"/>
      <c r="AA38" s="2"/>
      <c r="AB38" s="2"/>
      <c r="AC38" s="2"/>
      <c r="AD38" s="2"/>
    </row>
    <row r="39" spans="1:30" ht="18.600000000000001">
      <c r="A39" s="200"/>
      <c r="B39" s="205"/>
      <c r="C39" s="2"/>
      <c r="D39" s="2"/>
      <c r="E39" s="2"/>
      <c r="F39" s="204"/>
      <c r="G39" s="2"/>
      <c r="H39" s="2"/>
      <c r="I39" s="2"/>
      <c r="J39" s="2"/>
      <c r="K39" s="2"/>
      <c r="L39" s="2"/>
      <c r="M39" s="2"/>
      <c r="N39" s="2"/>
      <c r="O39" s="2"/>
      <c r="P39" s="2"/>
      <c r="Q39" s="2"/>
      <c r="R39" s="2"/>
      <c r="S39" s="2"/>
      <c r="T39" s="2"/>
      <c r="U39" s="2"/>
      <c r="V39" s="2"/>
      <c r="W39" s="2"/>
      <c r="X39" s="2"/>
      <c r="Y39" s="2"/>
      <c r="Z39" s="2"/>
      <c r="AA39" s="2"/>
      <c r="AB39" s="2"/>
      <c r="AC39" s="2"/>
      <c r="AD39" s="2"/>
    </row>
    <row r="40" spans="1:30" ht="18.600000000000001">
      <c r="A40" s="200"/>
      <c r="B40" s="206"/>
      <c r="C40" s="2"/>
      <c r="D40" s="2"/>
      <c r="E40" s="2"/>
      <c r="F40" s="204"/>
      <c r="G40" s="2"/>
      <c r="H40" s="2"/>
      <c r="I40" s="2"/>
      <c r="J40" s="2"/>
      <c r="K40" s="2"/>
      <c r="L40" s="2"/>
      <c r="M40" s="2"/>
      <c r="N40" s="2"/>
      <c r="O40" s="2"/>
      <c r="P40" s="2"/>
      <c r="Q40" s="2"/>
      <c r="R40" s="2"/>
      <c r="S40" s="2"/>
      <c r="T40" s="2"/>
      <c r="U40" s="2"/>
      <c r="V40" s="2"/>
      <c r="W40" s="2"/>
      <c r="X40" s="2"/>
      <c r="Y40" s="2"/>
      <c r="Z40" s="2"/>
      <c r="AA40" s="2"/>
      <c r="AB40" s="2"/>
      <c r="AC40" s="2"/>
      <c r="AD40" s="2"/>
    </row>
    <row r="41" spans="1:30" ht="18.600000000000001">
      <c r="A41" s="200"/>
      <c r="B41" s="206"/>
      <c r="C41" s="2"/>
      <c r="D41" s="2"/>
      <c r="E41" s="2"/>
      <c r="F41" s="204"/>
      <c r="G41" s="2"/>
      <c r="H41" s="2"/>
      <c r="I41" s="2"/>
      <c r="J41" s="2"/>
      <c r="K41" s="2"/>
      <c r="L41" s="2"/>
      <c r="M41" s="2"/>
      <c r="N41" s="2"/>
      <c r="O41" s="2"/>
      <c r="P41" s="2"/>
      <c r="Q41" s="2"/>
      <c r="R41" s="2"/>
      <c r="S41" s="2"/>
      <c r="T41" s="2"/>
      <c r="U41" s="2"/>
      <c r="V41" s="2"/>
      <c r="W41" s="2"/>
      <c r="X41" s="2"/>
      <c r="Y41" s="2"/>
      <c r="Z41" s="2"/>
      <c r="AA41" s="2"/>
      <c r="AB41" s="2"/>
      <c r="AC41" s="2"/>
      <c r="AD41" s="2"/>
    </row>
    <row r="42" spans="1:30" ht="18.600000000000001">
      <c r="A42" s="200"/>
      <c r="B42" s="208"/>
      <c r="C42" s="2"/>
      <c r="D42" s="2"/>
      <c r="E42" s="2"/>
      <c r="F42" s="207"/>
      <c r="G42" s="2"/>
      <c r="H42" s="2"/>
      <c r="I42" s="2"/>
      <c r="J42" s="2"/>
      <c r="K42" s="2"/>
      <c r="L42" s="2"/>
      <c r="M42" s="2"/>
      <c r="N42" s="2"/>
      <c r="O42" s="2"/>
      <c r="P42" s="2"/>
      <c r="Q42" s="2"/>
      <c r="R42" s="2"/>
      <c r="S42" s="2"/>
      <c r="T42" s="2"/>
      <c r="U42" s="2"/>
      <c r="V42" s="2"/>
      <c r="W42" s="2"/>
      <c r="X42" s="2"/>
      <c r="Y42" s="2"/>
      <c r="Z42" s="2"/>
      <c r="AA42" s="2"/>
      <c r="AB42" s="2"/>
      <c r="AC42" s="2"/>
      <c r="AD42" s="2"/>
    </row>
    <row r="43" spans="1:30" ht="18.600000000000001">
      <c r="A43" s="200"/>
      <c r="B43" s="2"/>
      <c r="C43" s="2"/>
      <c r="D43" s="2"/>
      <c r="E43" s="2"/>
      <c r="F43" s="200"/>
      <c r="G43" s="2"/>
      <c r="H43" s="2"/>
      <c r="I43" s="2"/>
      <c r="J43" s="2"/>
      <c r="K43" s="2"/>
      <c r="L43" s="2"/>
      <c r="M43" s="2"/>
      <c r="N43" s="2"/>
      <c r="O43" s="2"/>
      <c r="P43" s="2"/>
      <c r="Q43" s="2"/>
      <c r="R43" s="2"/>
      <c r="S43" s="2"/>
      <c r="T43" s="2"/>
      <c r="U43" s="2"/>
      <c r="V43" s="2"/>
      <c r="W43" s="2"/>
      <c r="X43" s="2"/>
      <c r="Y43" s="2"/>
      <c r="Z43" s="2"/>
      <c r="AA43" s="2"/>
      <c r="AB43" s="2"/>
      <c r="AC43" s="2"/>
      <c r="AD43" s="2"/>
    </row>
    <row r="44" spans="1:30" ht="18.600000000000001">
      <c r="A44" s="200"/>
      <c r="B44" s="200"/>
      <c r="C44" s="205"/>
      <c r="D44" s="205"/>
      <c r="E44" s="200"/>
      <c r="F44" s="200"/>
      <c r="G44" s="2"/>
      <c r="H44" s="2"/>
      <c r="I44" s="2"/>
      <c r="J44" s="2"/>
      <c r="K44" s="2"/>
      <c r="L44" s="2"/>
      <c r="M44" s="2"/>
      <c r="N44" s="2"/>
      <c r="O44" s="2"/>
      <c r="P44" s="2"/>
      <c r="Q44" s="2"/>
      <c r="R44" s="2"/>
      <c r="S44" s="2"/>
      <c r="T44" s="2"/>
      <c r="U44" s="2"/>
      <c r="V44" s="2"/>
      <c r="W44" s="2"/>
      <c r="X44" s="2"/>
      <c r="Y44" s="2"/>
      <c r="Z44" s="2"/>
      <c r="AA44" s="2"/>
      <c r="AB44" s="2"/>
      <c r="AC44" s="2"/>
      <c r="AD44" s="2"/>
    </row>
    <row r="45" spans="1:30" ht="18.600000000000001">
      <c r="A45" s="200"/>
      <c r="B45" s="200"/>
      <c r="C45" s="205"/>
      <c r="D45" s="205"/>
      <c r="E45" s="200"/>
      <c r="F45" s="200"/>
      <c r="G45" s="2"/>
      <c r="H45" s="2"/>
      <c r="I45" s="2"/>
      <c r="J45" s="2"/>
      <c r="K45" s="2"/>
      <c r="L45" s="2"/>
      <c r="M45" s="2"/>
      <c r="N45" s="2"/>
      <c r="O45" s="2"/>
      <c r="P45" s="2"/>
      <c r="Q45" s="2"/>
      <c r="R45" s="2"/>
      <c r="S45" s="2"/>
      <c r="T45" s="2"/>
      <c r="U45" s="2"/>
      <c r="V45" s="2"/>
      <c r="W45" s="2"/>
      <c r="X45" s="2"/>
      <c r="Y45" s="2"/>
      <c r="Z45" s="2"/>
      <c r="AA45" s="2"/>
      <c r="AB45" s="2"/>
      <c r="AC45" s="2"/>
      <c r="AD45" s="2"/>
    </row>
    <row r="46" spans="1:30" ht="18.600000000000001">
      <c r="A46" s="200"/>
      <c r="B46" s="2"/>
      <c r="C46" s="206"/>
      <c r="D46" s="206"/>
      <c r="E46" s="200"/>
      <c r="F46" s="200"/>
      <c r="G46" s="2"/>
      <c r="H46" s="2"/>
      <c r="I46" s="2"/>
      <c r="J46" s="2"/>
      <c r="K46" s="2"/>
      <c r="L46" s="2"/>
      <c r="M46" s="2"/>
      <c r="N46" s="2"/>
      <c r="O46" s="2"/>
      <c r="P46" s="2"/>
      <c r="Q46" s="2"/>
      <c r="R46" s="2"/>
      <c r="S46" s="2"/>
      <c r="T46" s="2"/>
      <c r="U46" s="2"/>
      <c r="V46" s="2"/>
      <c r="W46" s="2"/>
      <c r="X46" s="2"/>
      <c r="Y46" s="2"/>
      <c r="Z46" s="2"/>
      <c r="AA46" s="2"/>
      <c r="AB46" s="2"/>
      <c r="AC46" s="2"/>
      <c r="AD46" s="2"/>
    </row>
    <row r="47" spans="1:30" ht="18.600000000000001">
      <c r="A47" s="200"/>
      <c r="B47" s="2"/>
      <c r="C47" s="206"/>
      <c r="D47" s="206"/>
      <c r="E47" s="200"/>
      <c r="F47" s="200"/>
      <c r="G47" s="2"/>
      <c r="H47" s="2"/>
      <c r="I47" s="2"/>
      <c r="J47" s="2"/>
      <c r="K47" s="2"/>
      <c r="L47" s="2"/>
      <c r="M47" s="2"/>
      <c r="N47" s="2"/>
      <c r="O47" s="2"/>
      <c r="P47" s="2"/>
      <c r="Q47" s="2"/>
      <c r="R47" s="2"/>
      <c r="S47" s="2"/>
      <c r="T47" s="2"/>
      <c r="U47" s="2"/>
      <c r="V47" s="2"/>
      <c r="W47" s="2"/>
      <c r="X47" s="2"/>
      <c r="Y47" s="2"/>
      <c r="Z47" s="2"/>
      <c r="AA47" s="2"/>
      <c r="AB47" s="2"/>
      <c r="AC47" s="2"/>
      <c r="AD47" s="2"/>
    </row>
    <row r="48" spans="1:30" ht="18.600000000000001">
      <c r="A48" s="200"/>
      <c r="B48" s="2"/>
      <c r="C48" s="208"/>
      <c r="D48" s="209"/>
      <c r="E48" s="200"/>
      <c r="F48" s="200"/>
      <c r="G48" s="2"/>
      <c r="H48" s="2"/>
      <c r="I48" s="2"/>
      <c r="J48" s="2"/>
      <c r="K48" s="2"/>
      <c r="L48" s="2"/>
      <c r="M48" s="2"/>
      <c r="N48" s="2"/>
      <c r="O48" s="2"/>
      <c r="P48" s="2"/>
      <c r="Q48" s="2"/>
      <c r="R48" s="2"/>
      <c r="S48" s="2"/>
      <c r="T48" s="2"/>
      <c r="U48" s="2"/>
      <c r="V48" s="2"/>
      <c r="W48" s="2"/>
      <c r="X48" s="2"/>
      <c r="Y48" s="2"/>
      <c r="Z48" s="2"/>
      <c r="AA48" s="2"/>
      <c r="AB48" s="2"/>
      <c r="AC48" s="2"/>
      <c r="AD48" s="2"/>
    </row>
    <row r="49" spans="1:30" ht="18.600000000000001">
      <c r="A49" s="200"/>
      <c r="B49" s="2"/>
      <c r="C49" s="2"/>
      <c r="D49" s="2"/>
      <c r="E49" s="200"/>
      <c r="F49" s="200"/>
      <c r="G49" s="2"/>
      <c r="H49" s="2"/>
      <c r="I49" s="2"/>
      <c r="J49" s="2"/>
      <c r="K49" s="2"/>
      <c r="L49" s="2"/>
      <c r="M49" s="2"/>
      <c r="N49" s="2"/>
      <c r="O49" s="2"/>
      <c r="P49" s="2"/>
      <c r="Q49" s="2"/>
      <c r="R49" s="2"/>
      <c r="S49" s="2"/>
      <c r="T49" s="2"/>
      <c r="U49" s="2"/>
      <c r="V49" s="2"/>
      <c r="W49" s="2"/>
      <c r="X49" s="2"/>
      <c r="Y49" s="2"/>
      <c r="Z49" s="2"/>
      <c r="AA49" s="2"/>
      <c r="AB49" s="2"/>
      <c r="AC49" s="2"/>
      <c r="AD49" s="2"/>
    </row>
    <row r="50" spans="1:30" ht="18.600000000000001">
      <c r="A50" s="200"/>
      <c r="B50" s="2"/>
      <c r="C50" s="200"/>
      <c r="D50" s="200"/>
      <c r="E50" s="200"/>
      <c r="F50" s="200"/>
      <c r="G50" s="2"/>
      <c r="H50" s="2"/>
      <c r="I50" s="2"/>
      <c r="J50" s="2"/>
      <c r="K50" s="2"/>
      <c r="L50" s="2"/>
      <c r="M50" s="2"/>
      <c r="N50" s="2"/>
      <c r="O50" s="2"/>
      <c r="P50" s="2"/>
      <c r="Q50" s="2"/>
      <c r="R50" s="2"/>
      <c r="S50" s="2"/>
      <c r="T50" s="2"/>
      <c r="U50" s="2"/>
      <c r="V50" s="2"/>
      <c r="W50" s="2"/>
      <c r="X50" s="2"/>
      <c r="Y50" s="2"/>
      <c r="Z50" s="2"/>
      <c r="AA50" s="2"/>
      <c r="AB50" s="2"/>
      <c r="AC50" s="2"/>
      <c r="AD50" s="2"/>
    </row>
    <row r="51" spans="1:30" ht="18.600000000000001">
      <c r="A51" s="200"/>
      <c r="B51" s="2"/>
      <c r="C51" s="200"/>
      <c r="D51" s="200"/>
      <c r="E51" s="200"/>
      <c r="F51" s="200"/>
      <c r="G51" s="2"/>
      <c r="H51" s="2"/>
      <c r="I51" s="2"/>
      <c r="J51" s="2"/>
      <c r="K51" s="2"/>
      <c r="L51" s="2"/>
      <c r="M51" s="2"/>
      <c r="N51" s="2"/>
      <c r="O51" s="2"/>
      <c r="P51" s="2"/>
      <c r="Q51" s="2"/>
      <c r="R51" s="2"/>
      <c r="S51" s="2"/>
      <c r="T51" s="2"/>
      <c r="U51" s="2"/>
      <c r="V51" s="2"/>
      <c r="W51" s="2"/>
      <c r="X51" s="2"/>
      <c r="Y51" s="2"/>
      <c r="Z51" s="2"/>
      <c r="AA51" s="2"/>
      <c r="AB51" s="2"/>
      <c r="AC51" s="2"/>
      <c r="AD51" s="2"/>
    </row>
    <row r="52" spans="1:30">
      <c r="A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row>
  </sheetData>
  <sheetProtection algorithmName="SHA-512" hashValue="NiW6PMYXwputDL97Nl1xJE8CLUJfk4JHmh/kqDmDPbCyWhVejo1IOMW4Zi9Qxj58pE49lcS2IAA2DaURlWHJpQ==" saltValue="0IQcPiDtfRIBWDQxIvgJ9Q==" spinCount="100000" sheet="1" objects="1" scenarios="1"/>
  <mergeCells count="12">
    <mergeCell ref="B28:J31"/>
    <mergeCell ref="A1:K1"/>
    <mergeCell ref="B3:I4"/>
    <mergeCell ref="B9:I9"/>
    <mergeCell ref="B19:J19"/>
    <mergeCell ref="B11:J12"/>
    <mergeCell ref="B14:J14"/>
    <mergeCell ref="B20:J20"/>
    <mergeCell ref="B26:J26"/>
    <mergeCell ref="B23:J23"/>
    <mergeCell ref="B24:J24"/>
    <mergeCell ref="B21:J21"/>
  </mergeCells>
  <conditionalFormatting sqref="D48">
    <cfRule type="expression" dxfId="40" priority="1">
      <formula>#REF!&gt;0</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B4631-CBF3-450E-8B70-7D428315B693}">
  <dimension ref="A1:AK48"/>
  <sheetViews>
    <sheetView topLeftCell="A13" zoomScale="110" zoomScaleNormal="110" workbookViewId="0">
      <selection activeCell="C38" sqref="C38"/>
    </sheetView>
  </sheetViews>
  <sheetFormatPr defaultRowHeight="14.45"/>
  <cols>
    <col min="1" max="1" width="37" customWidth="1"/>
    <col min="2" max="2" width="19.140625" bestFit="1" customWidth="1"/>
  </cols>
  <sheetData>
    <row r="1" spans="1:37">
      <c r="A1" t="s">
        <v>269</v>
      </c>
    </row>
    <row r="4" spans="1:37" ht="15" thickBot="1">
      <c r="C4" s="106" t="s">
        <v>16</v>
      </c>
      <c r="D4" s="106" t="s">
        <v>16</v>
      </c>
      <c r="E4" s="106" t="s">
        <v>16</v>
      </c>
      <c r="F4" s="106" t="s">
        <v>16</v>
      </c>
      <c r="G4" s="106" t="s">
        <v>16</v>
      </c>
      <c r="H4" s="106" t="s">
        <v>16</v>
      </c>
      <c r="I4" s="106" t="s">
        <v>16</v>
      </c>
      <c r="J4" s="106" t="s">
        <v>16</v>
      </c>
      <c r="K4" s="106" t="s">
        <v>16</v>
      </c>
      <c r="L4" s="106" t="s">
        <v>16</v>
      </c>
      <c r="M4" s="106" t="s">
        <v>16</v>
      </c>
      <c r="N4" s="106" t="s">
        <v>16</v>
      </c>
      <c r="O4" s="106" t="s">
        <v>16</v>
      </c>
      <c r="P4" s="106" t="s">
        <v>16</v>
      </c>
      <c r="Q4" s="106" t="s">
        <v>16</v>
      </c>
      <c r="R4" s="106" t="s">
        <v>16</v>
      </c>
      <c r="S4" s="106" t="s">
        <v>16</v>
      </c>
      <c r="T4" s="106" t="s">
        <v>16</v>
      </c>
    </row>
    <row r="5" spans="1:37" ht="65.45" thickBot="1">
      <c r="A5" t="s">
        <v>74</v>
      </c>
      <c r="B5" s="142" t="s">
        <v>75</v>
      </c>
      <c r="C5" s="11" t="s">
        <v>233</v>
      </c>
      <c r="D5" s="10" t="s">
        <v>234</v>
      </c>
      <c r="E5" s="11" t="s">
        <v>235</v>
      </c>
      <c r="F5" s="10" t="s">
        <v>236</v>
      </c>
      <c r="G5" s="11" t="s">
        <v>237</v>
      </c>
      <c r="H5" s="10" t="s">
        <v>238</v>
      </c>
      <c r="I5" s="11" t="s">
        <v>239</v>
      </c>
      <c r="J5" s="10" t="s">
        <v>240</v>
      </c>
      <c r="K5" s="11" t="s">
        <v>241</v>
      </c>
      <c r="L5" s="10" t="s">
        <v>242</v>
      </c>
      <c r="M5" s="11" t="s">
        <v>243</v>
      </c>
      <c r="N5" s="10" t="s">
        <v>244</v>
      </c>
      <c r="O5" s="11" t="s">
        <v>245</v>
      </c>
      <c r="P5" s="10" t="s">
        <v>246</v>
      </c>
      <c r="Q5" s="11" t="s">
        <v>247</v>
      </c>
      <c r="R5" s="10" t="s">
        <v>248</v>
      </c>
      <c r="S5" s="11" t="s">
        <v>249</v>
      </c>
      <c r="T5" s="10" t="s">
        <v>250</v>
      </c>
      <c r="U5" s="11" t="s">
        <v>251</v>
      </c>
      <c r="V5" s="10" t="s">
        <v>252</v>
      </c>
      <c r="W5" s="11" t="s">
        <v>253</v>
      </c>
      <c r="X5" s="10" t="s">
        <v>254</v>
      </c>
      <c r="Y5" s="11" t="s">
        <v>255</v>
      </c>
      <c r="Z5" s="10" t="s">
        <v>256</v>
      </c>
      <c r="AA5" s="11" t="s">
        <v>257</v>
      </c>
      <c r="AB5" s="10" t="s">
        <v>258</v>
      </c>
      <c r="AC5" s="11" t="s">
        <v>259</v>
      </c>
      <c r="AD5" s="10" t="s">
        <v>260</v>
      </c>
      <c r="AE5" s="11" t="s">
        <v>261</v>
      </c>
      <c r="AF5" s="10" t="s">
        <v>262</v>
      </c>
      <c r="AG5" s="11" t="s">
        <v>263</v>
      </c>
      <c r="AH5" s="10" t="s">
        <v>264</v>
      </c>
      <c r="AI5" s="11" t="s">
        <v>265</v>
      </c>
      <c r="AJ5" s="10" t="s">
        <v>266</v>
      </c>
    </row>
    <row r="6" spans="1:37">
      <c r="A6" s="88" t="s">
        <v>104</v>
      </c>
      <c r="B6" s="143" t="s">
        <v>226</v>
      </c>
      <c r="C6" s="12" t="s">
        <v>267</v>
      </c>
      <c r="D6" s="12" t="s">
        <v>267</v>
      </c>
      <c r="E6" s="12" t="s">
        <v>267</v>
      </c>
      <c r="F6" s="12" t="s">
        <v>267</v>
      </c>
      <c r="G6" s="12" t="s">
        <v>267</v>
      </c>
      <c r="H6" s="12" t="s">
        <v>267</v>
      </c>
      <c r="I6" s="12" t="s">
        <v>267</v>
      </c>
      <c r="J6" s="12" t="s">
        <v>267</v>
      </c>
      <c r="K6" s="12" t="s">
        <v>267</v>
      </c>
      <c r="L6" s="12" t="s">
        <v>267</v>
      </c>
      <c r="M6" s="12" t="s">
        <v>267</v>
      </c>
      <c r="N6" s="12" t="s">
        <v>267</v>
      </c>
      <c r="O6" s="12" t="s">
        <v>267</v>
      </c>
      <c r="P6" s="12" t="s">
        <v>267</v>
      </c>
      <c r="Q6" s="12" t="s">
        <v>267</v>
      </c>
      <c r="R6" s="12" t="s">
        <v>267</v>
      </c>
      <c r="S6" s="12" t="s">
        <v>267</v>
      </c>
      <c r="T6" s="12" t="s">
        <v>267</v>
      </c>
      <c r="U6" s="12" t="s">
        <v>267</v>
      </c>
      <c r="V6" s="12" t="s">
        <v>267</v>
      </c>
      <c r="W6" s="12" t="s">
        <v>267</v>
      </c>
      <c r="X6" s="12" t="s">
        <v>267</v>
      </c>
      <c r="Y6" s="12" t="s">
        <v>267</v>
      </c>
      <c r="Z6" s="12" t="s">
        <v>267</v>
      </c>
      <c r="AA6" s="12" t="s">
        <v>267</v>
      </c>
      <c r="AB6" s="12" t="s">
        <v>267</v>
      </c>
      <c r="AC6" s="12" t="s">
        <v>267</v>
      </c>
      <c r="AD6" s="12" t="s">
        <v>267</v>
      </c>
      <c r="AE6" s="12" t="s">
        <v>267</v>
      </c>
      <c r="AF6" s="12" t="s">
        <v>267</v>
      </c>
      <c r="AG6" s="12" t="s">
        <v>267</v>
      </c>
      <c r="AH6" s="12" t="s">
        <v>267</v>
      </c>
      <c r="AI6" s="12" t="s">
        <v>267</v>
      </c>
      <c r="AJ6" s="12" t="s">
        <v>267</v>
      </c>
      <c r="AK6" s="181" t="s">
        <v>267</v>
      </c>
    </row>
    <row r="7" spans="1:37">
      <c r="A7" s="137" t="s">
        <v>105</v>
      </c>
      <c r="B7" s="144" t="s">
        <v>227</v>
      </c>
      <c r="C7" s="12" t="s">
        <v>267</v>
      </c>
      <c r="D7" s="12" t="s">
        <v>267</v>
      </c>
      <c r="E7" s="12" t="s">
        <v>267</v>
      </c>
      <c r="F7" s="12" t="s">
        <v>267</v>
      </c>
      <c r="G7" s="12" t="s">
        <v>267</v>
      </c>
      <c r="H7" s="12" t="s">
        <v>267</v>
      </c>
      <c r="I7" s="12" t="s">
        <v>267</v>
      </c>
      <c r="J7" s="12" t="s">
        <v>267</v>
      </c>
      <c r="K7" s="12" t="s">
        <v>267</v>
      </c>
      <c r="L7" s="12" t="s">
        <v>267</v>
      </c>
      <c r="M7" s="12" t="s">
        <v>267</v>
      </c>
      <c r="N7" s="12" t="s">
        <v>267</v>
      </c>
      <c r="O7" s="12" t="s">
        <v>267</v>
      </c>
      <c r="P7" s="12" t="s">
        <v>267</v>
      </c>
      <c r="Q7" s="12" t="s">
        <v>267</v>
      </c>
      <c r="R7" s="12" t="s">
        <v>267</v>
      </c>
      <c r="S7" s="12" t="s">
        <v>267</v>
      </c>
      <c r="T7" s="12" t="s">
        <v>267</v>
      </c>
      <c r="U7" s="12" t="s">
        <v>267</v>
      </c>
      <c r="V7" s="12" t="s">
        <v>267</v>
      </c>
      <c r="W7" s="12" t="s">
        <v>267</v>
      </c>
      <c r="X7" s="12" t="s">
        <v>267</v>
      </c>
      <c r="Y7" s="12" t="s">
        <v>267</v>
      </c>
      <c r="Z7" s="12" t="s">
        <v>267</v>
      </c>
      <c r="AA7" s="12" t="s">
        <v>267</v>
      </c>
      <c r="AB7" s="12" t="s">
        <v>267</v>
      </c>
      <c r="AC7" s="12" t="s">
        <v>267</v>
      </c>
      <c r="AD7" s="12" t="s">
        <v>267</v>
      </c>
      <c r="AE7" s="12" t="s">
        <v>267</v>
      </c>
      <c r="AF7" s="12" t="s">
        <v>267</v>
      </c>
      <c r="AG7" s="12" t="s">
        <v>267</v>
      </c>
      <c r="AH7" s="12" t="s">
        <v>267</v>
      </c>
      <c r="AI7" s="12" t="s">
        <v>267</v>
      </c>
      <c r="AJ7" s="12" t="s">
        <v>267</v>
      </c>
    </row>
    <row r="8" spans="1:37">
      <c r="A8" s="138" t="s">
        <v>106</v>
      </c>
      <c r="B8" s="145" t="s">
        <v>228</v>
      </c>
      <c r="C8" s="12" t="s">
        <v>267</v>
      </c>
      <c r="D8" s="12" t="s">
        <v>267</v>
      </c>
      <c r="E8" s="12" t="s">
        <v>267</v>
      </c>
      <c r="F8" s="12" t="s">
        <v>267</v>
      </c>
      <c r="G8" s="12" t="s">
        <v>267</v>
      </c>
      <c r="H8" s="12" t="s">
        <v>267</v>
      </c>
      <c r="I8" s="12" t="s">
        <v>267</v>
      </c>
      <c r="J8" s="12" t="s">
        <v>267</v>
      </c>
      <c r="K8" s="12" t="s">
        <v>267</v>
      </c>
      <c r="L8" s="12" t="s">
        <v>267</v>
      </c>
      <c r="M8" s="12" t="s">
        <v>267</v>
      </c>
      <c r="N8" s="12" t="s">
        <v>267</v>
      </c>
      <c r="O8" s="12" t="s">
        <v>267</v>
      </c>
      <c r="P8" s="12" t="s">
        <v>267</v>
      </c>
      <c r="Q8" s="12" t="s">
        <v>267</v>
      </c>
      <c r="R8" s="12" t="s">
        <v>267</v>
      </c>
      <c r="S8" s="12" t="s">
        <v>267</v>
      </c>
      <c r="T8" s="12" t="s">
        <v>267</v>
      </c>
      <c r="U8" s="12" t="s">
        <v>267</v>
      </c>
      <c r="V8" s="12" t="s">
        <v>267</v>
      </c>
      <c r="W8" s="12" t="s">
        <v>267</v>
      </c>
      <c r="X8" s="12" t="s">
        <v>267</v>
      </c>
      <c r="Y8" s="12" t="s">
        <v>267</v>
      </c>
      <c r="Z8" s="12" t="s">
        <v>267</v>
      </c>
      <c r="AA8" s="12" t="s">
        <v>267</v>
      </c>
      <c r="AB8" s="12" t="s">
        <v>267</v>
      </c>
      <c r="AC8" s="12" t="s">
        <v>267</v>
      </c>
      <c r="AD8" s="12" t="s">
        <v>267</v>
      </c>
      <c r="AE8" s="12" t="s">
        <v>267</v>
      </c>
      <c r="AF8" s="12" t="s">
        <v>267</v>
      </c>
      <c r="AG8" s="12" t="s">
        <v>267</v>
      </c>
      <c r="AH8" s="12" t="s">
        <v>267</v>
      </c>
      <c r="AI8" s="12" t="s">
        <v>267</v>
      </c>
      <c r="AJ8" s="12" t="s">
        <v>267</v>
      </c>
    </row>
    <row r="9" spans="1:37">
      <c r="A9" s="160" t="s">
        <v>268</v>
      </c>
      <c r="B9" s="145" t="s">
        <v>228</v>
      </c>
      <c r="C9" s="12" t="s">
        <v>267</v>
      </c>
      <c r="D9" s="12" t="s">
        <v>267</v>
      </c>
      <c r="E9" s="12" t="s">
        <v>267</v>
      </c>
      <c r="F9" s="12" t="s">
        <v>267</v>
      </c>
      <c r="G9" s="12" t="s">
        <v>267</v>
      </c>
      <c r="H9" s="12" t="s">
        <v>267</v>
      </c>
      <c r="I9" s="12" t="s">
        <v>267</v>
      </c>
      <c r="J9" s="12" t="s">
        <v>267</v>
      </c>
      <c r="K9" s="12" t="s">
        <v>267</v>
      </c>
      <c r="L9" s="12" t="s">
        <v>267</v>
      </c>
      <c r="M9" s="12" t="s">
        <v>267</v>
      </c>
      <c r="N9" s="12" t="s">
        <v>267</v>
      </c>
      <c r="O9" s="12" t="s">
        <v>267</v>
      </c>
      <c r="P9" s="12" t="s">
        <v>267</v>
      </c>
      <c r="Q9" s="12" t="s">
        <v>267</v>
      </c>
      <c r="R9" s="12" t="s">
        <v>267</v>
      </c>
      <c r="S9" s="12" t="s">
        <v>267</v>
      </c>
      <c r="T9" s="12" t="s">
        <v>267</v>
      </c>
      <c r="U9" s="12" t="s">
        <v>267</v>
      </c>
      <c r="V9" s="12" t="s">
        <v>267</v>
      </c>
      <c r="W9" s="12" t="s">
        <v>267</v>
      </c>
      <c r="X9" s="12" t="s">
        <v>267</v>
      </c>
      <c r="Y9" s="12" t="s">
        <v>267</v>
      </c>
      <c r="Z9" s="12" t="s">
        <v>267</v>
      </c>
      <c r="AA9" s="12" t="s">
        <v>267</v>
      </c>
      <c r="AB9" s="12" t="s">
        <v>267</v>
      </c>
      <c r="AC9" s="12" t="s">
        <v>267</v>
      </c>
      <c r="AD9" s="12" t="s">
        <v>267</v>
      </c>
      <c r="AE9" s="12" t="s">
        <v>267</v>
      </c>
      <c r="AF9" s="12" t="s">
        <v>267</v>
      </c>
      <c r="AG9" s="12" t="s">
        <v>267</v>
      </c>
      <c r="AH9" s="12" t="s">
        <v>267</v>
      </c>
      <c r="AI9" s="12" t="s">
        <v>267</v>
      </c>
      <c r="AJ9" s="12" t="s">
        <v>267</v>
      </c>
    </row>
    <row r="10" spans="1:37">
      <c r="A10" s="169" t="s">
        <v>107</v>
      </c>
      <c r="B10" s="98" t="s">
        <v>226</v>
      </c>
      <c r="C10" s="12" t="s">
        <v>267</v>
      </c>
      <c r="D10" s="12" t="s">
        <v>267</v>
      </c>
      <c r="E10" s="12" t="s">
        <v>267</v>
      </c>
      <c r="F10" s="12" t="s">
        <v>267</v>
      </c>
      <c r="G10" s="12" t="s">
        <v>267</v>
      </c>
      <c r="H10" s="12" t="s">
        <v>267</v>
      </c>
      <c r="I10" s="12" t="s">
        <v>267</v>
      </c>
      <c r="J10" s="12" t="s">
        <v>267</v>
      </c>
      <c r="K10" s="12" t="s">
        <v>267</v>
      </c>
      <c r="L10" s="12" t="s">
        <v>267</v>
      </c>
      <c r="M10" s="12" t="s">
        <v>267</v>
      </c>
      <c r="N10" s="12" t="s">
        <v>267</v>
      </c>
      <c r="O10" s="12" t="s">
        <v>267</v>
      </c>
      <c r="P10" s="12" t="s">
        <v>267</v>
      </c>
      <c r="Q10" s="12" t="s">
        <v>267</v>
      </c>
      <c r="R10" s="12" t="s">
        <v>267</v>
      </c>
      <c r="S10" s="12" t="s">
        <v>267</v>
      </c>
      <c r="T10" s="12" t="s">
        <v>267</v>
      </c>
      <c r="U10" s="12" t="s">
        <v>267</v>
      </c>
      <c r="V10" s="12" t="s">
        <v>267</v>
      </c>
      <c r="W10" s="12" t="s">
        <v>267</v>
      </c>
      <c r="X10" s="12" t="s">
        <v>267</v>
      </c>
      <c r="Y10" s="12" t="s">
        <v>267</v>
      </c>
      <c r="Z10" s="12" t="s">
        <v>267</v>
      </c>
      <c r="AA10" s="12" t="s">
        <v>267</v>
      </c>
      <c r="AB10" s="12" t="s">
        <v>267</v>
      </c>
      <c r="AC10" s="12" t="s">
        <v>267</v>
      </c>
      <c r="AD10" s="12" t="s">
        <v>267</v>
      </c>
      <c r="AE10" s="12" t="s">
        <v>267</v>
      </c>
      <c r="AF10" s="12" t="s">
        <v>267</v>
      </c>
      <c r="AG10" s="12" t="s">
        <v>267</v>
      </c>
      <c r="AH10" s="12" t="s">
        <v>267</v>
      </c>
      <c r="AI10" s="12" t="s">
        <v>267</v>
      </c>
      <c r="AJ10" s="12" t="s">
        <v>267</v>
      </c>
    </row>
    <row r="11" spans="1:37">
      <c r="A11" s="95" t="s">
        <v>108</v>
      </c>
      <c r="B11" s="97"/>
      <c r="C11" s="12" t="s">
        <v>267</v>
      </c>
      <c r="D11" s="12" t="s">
        <v>267</v>
      </c>
      <c r="E11" s="12" t="s">
        <v>267</v>
      </c>
      <c r="F11" s="12" t="s">
        <v>267</v>
      </c>
      <c r="G11" s="12" t="s">
        <v>267</v>
      </c>
      <c r="H11" s="12" t="s">
        <v>267</v>
      </c>
      <c r="I11" s="12" t="s">
        <v>267</v>
      </c>
      <c r="J11" s="12" t="s">
        <v>267</v>
      </c>
      <c r="K11" s="12" t="s">
        <v>267</v>
      </c>
      <c r="L11" s="12" t="s">
        <v>267</v>
      </c>
      <c r="M11" s="12" t="s">
        <v>267</v>
      </c>
      <c r="N11" s="12" t="s">
        <v>267</v>
      </c>
      <c r="O11" s="12" t="s">
        <v>267</v>
      </c>
      <c r="P11" s="12" t="s">
        <v>267</v>
      </c>
      <c r="Q11" s="12" t="s">
        <v>267</v>
      </c>
      <c r="R11" s="12" t="s">
        <v>267</v>
      </c>
      <c r="S11" s="12" t="s">
        <v>267</v>
      </c>
      <c r="T11" s="12" t="s">
        <v>267</v>
      </c>
      <c r="U11" s="12" t="s">
        <v>267</v>
      </c>
      <c r="V11" s="12" t="s">
        <v>267</v>
      </c>
      <c r="W11" s="12" t="s">
        <v>267</v>
      </c>
      <c r="X11" s="12" t="s">
        <v>267</v>
      </c>
      <c r="Y11" s="12" t="s">
        <v>267</v>
      </c>
      <c r="Z11" s="12" t="s">
        <v>267</v>
      </c>
      <c r="AA11" s="12" t="s">
        <v>267</v>
      </c>
      <c r="AB11" s="12" t="s">
        <v>267</v>
      </c>
      <c r="AC11" s="12" t="s">
        <v>267</v>
      </c>
      <c r="AD11" s="12" t="s">
        <v>267</v>
      </c>
      <c r="AE11" s="12" t="s">
        <v>267</v>
      </c>
      <c r="AF11" s="12" t="s">
        <v>267</v>
      </c>
      <c r="AG11" s="12" t="s">
        <v>267</v>
      </c>
      <c r="AH11" s="12" t="s">
        <v>267</v>
      </c>
      <c r="AI11" s="12" t="s">
        <v>267</v>
      </c>
      <c r="AJ11" s="12" t="s">
        <v>267</v>
      </c>
    </row>
    <row r="12" spans="1:37">
      <c r="A12" s="89" t="s">
        <v>109</v>
      </c>
      <c r="B12" s="98"/>
      <c r="C12" s="12" t="s">
        <v>267</v>
      </c>
      <c r="D12" s="12" t="s">
        <v>267</v>
      </c>
      <c r="E12" s="12" t="s">
        <v>267</v>
      </c>
      <c r="F12" s="12" t="s">
        <v>267</v>
      </c>
      <c r="G12" s="12" t="s">
        <v>267</v>
      </c>
      <c r="H12" s="12" t="s">
        <v>267</v>
      </c>
      <c r="I12" s="12" t="s">
        <v>267</v>
      </c>
      <c r="J12" s="12" t="s">
        <v>267</v>
      </c>
      <c r="K12" s="12" t="s">
        <v>267</v>
      </c>
      <c r="L12" s="12" t="s">
        <v>267</v>
      </c>
      <c r="M12" s="12" t="s">
        <v>267</v>
      </c>
      <c r="N12" s="12" t="s">
        <v>267</v>
      </c>
      <c r="O12" s="12" t="s">
        <v>267</v>
      </c>
      <c r="P12" s="12" t="s">
        <v>267</v>
      </c>
      <c r="Q12" s="12" t="s">
        <v>267</v>
      </c>
      <c r="R12" s="12" t="s">
        <v>267</v>
      </c>
      <c r="S12" s="12" t="s">
        <v>267</v>
      </c>
      <c r="T12" s="12" t="s">
        <v>267</v>
      </c>
      <c r="U12" s="12" t="s">
        <v>267</v>
      </c>
      <c r="V12" s="12" t="s">
        <v>267</v>
      </c>
      <c r="W12" s="12" t="s">
        <v>267</v>
      </c>
      <c r="X12" s="12" t="s">
        <v>267</v>
      </c>
      <c r="Y12" s="12" t="s">
        <v>267</v>
      </c>
      <c r="Z12" s="12" t="s">
        <v>267</v>
      </c>
      <c r="AA12" s="12" t="s">
        <v>267</v>
      </c>
      <c r="AB12" s="12" t="s">
        <v>267</v>
      </c>
      <c r="AC12" s="12" t="s">
        <v>267</v>
      </c>
      <c r="AD12" s="12" t="s">
        <v>267</v>
      </c>
      <c r="AE12" s="12" t="s">
        <v>267</v>
      </c>
      <c r="AF12" s="12" t="s">
        <v>267</v>
      </c>
      <c r="AG12" s="12" t="s">
        <v>267</v>
      </c>
      <c r="AH12" s="12" t="s">
        <v>267</v>
      </c>
      <c r="AI12" s="12" t="s">
        <v>267</v>
      </c>
      <c r="AJ12" s="12" t="s">
        <v>267</v>
      </c>
    </row>
    <row r="13" spans="1:37">
      <c r="A13" s="95" t="s">
        <v>110</v>
      </c>
      <c r="B13" s="97"/>
      <c r="C13" s="12" t="s">
        <v>267</v>
      </c>
      <c r="D13" s="12" t="s">
        <v>267</v>
      </c>
      <c r="E13" s="12" t="s">
        <v>267</v>
      </c>
      <c r="F13" s="12" t="s">
        <v>267</v>
      </c>
      <c r="G13" s="12" t="s">
        <v>267</v>
      </c>
      <c r="H13" s="12" t="s">
        <v>267</v>
      </c>
      <c r="I13" s="12" t="s">
        <v>267</v>
      </c>
      <c r="J13" s="12" t="s">
        <v>267</v>
      </c>
      <c r="K13" s="12" t="s">
        <v>267</v>
      </c>
      <c r="L13" s="12" t="s">
        <v>267</v>
      </c>
      <c r="M13" s="12" t="s">
        <v>267</v>
      </c>
      <c r="N13" s="12" t="s">
        <v>267</v>
      </c>
      <c r="O13" s="12" t="s">
        <v>267</v>
      </c>
      <c r="P13" s="12" t="s">
        <v>267</v>
      </c>
      <c r="Q13" s="12" t="s">
        <v>267</v>
      </c>
      <c r="R13" s="12" t="s">
        <v>267</v>
      </c>
      <c r="S13" s="12" t="s">
        <v>267</v>
      </c>
      <c r="T13" s="12" t="s">
        <v>267</v>
      </c>
      <c r="U13" s="12" t="s">
        <v>267</v>
      </c>
      <c r="V13" s="12" t="s">
        <v>267</v>
      </c>
      <c r="W13" s="12" t="s">
        <v>267</v>
      </c>
      <c r="X13" s="12" t="s">
        <v>267</v>
      </c>
      <c r="Y13" s="12" t="s">
        <v>267</v>
      </c>
      <c r="Z13" s="12" t="s">
        <v>267</v>
      </c>
      <c r="AA13" s="12" t="s">
        <v>267</v>
      </c>
      <c r="AB13" s="12" t="s">
        <v>267</v>
      </c>
      <c r="AC13" s="12" t="s">
        <v>267</v>
      </c>
      <c r="AD13" s="12" t="s">
        <v>267</v>
      </c>
      <c r="AE13" s="12" t="s">
        <v>267</v>
      </c>
      <c r="AF13" s="12" t="s">
        <v>267</v>
      </c>
      <c r="AG13" s="12" t="s">
        <v>267</v>
      </c>
      <c r="AH13" s="12" t="s">
        <v>267</v>
      </c>
      <c r="AI13" s="12" t="s">
        <v>267</v>
      </c>
      <c r="AJ13" s="12" t="s">
        <v>267</v>
      </c>
    </row>
    <row r="14" spans="1:37">
      <c r="A14" s="169" t="s">
        <v>111</v>
      </c>
      <c r="B14" s="98" t="s">
        <v>226</v>
      </c>
      <c r="C14" s="12" t="s">
        <v>267</v>
      </c>
      <c r="D14" s="12" t="s">
        <v>267</v>
      </c>
      <c r="E14" s="12" t="s">
        <v>267</v>
      </c>
      <c r="F14" s="12" t="s">
        <v>267</v>
      </c>
      <c r="G14" s="12" t="s">
        <v>267</v>
      </c>
      <c r="H14" s="12" t="s">
        <v>267</v>
      </c>
      <c r="I14" s="12" t="s">
        <v>267</v>
      </c>
      <c r="J14" s="12" t="s">
        <v>267</v>
      </c>
      <c r="K14" s="12" t="s">
        <v>267</v>
      </c>
      <c r="L14" s="12" t="s">
        <v>267</v>
      </c>
      <c r="M14" s="12" t="s">
        <v>267</v>
      </c>
      <c r="N14" s="12" t="s">
        <v>267</v>
      </c>
      <c r="O14" s="12" t="s">
        <v>267</v>
      </c>
      <c r="P14" s="12" t="s">
        <v>267</v>
      </c>
      <c r="Q14" s="12" t="s">
        <v>267</v>
      </c>
      <c r="R14" s="12" t="s">
        <v>267</v>
      </c>
      <c r="S14" s="12" t="s">
        <v>267</v>
      </c>
      <c r="T14" s="12" t="s">
        <v>267</v>
      </c>
      <c r="U14" s="12" t="s">
        <v>267</v>
      </c>
      <c r="V14" s="12" t="s">
        <v>267</v>
      </c>
      <c r="W14" s="12" t="s">
        <v>267</v>
      </c>
      <c r="X14" s="12" t="s">
        <v>267</v>
      </c>
      <c r="Y14" s="12" t="s">
        <v>267</v>
      </c>
      <c r="Z14" s="12" t="s">
        <v>267</v>
      </c>
      <c r="AA14" s="12" t="s">
        <v>267</v>
      </c>
      <c r="AB14" s="12" t="s">
        <v>267</v>
      </c>
      <c r="AC14" s="12" t="s">
        <v>267</v>
      </c>
      <c r="AD14" s="12" t="s">
        <v>267</v>
      </c>
      <c r="AE14" s="12" t="s">
        <v>267</v>
      </c>
      <c r="AF14" s="12" t="s">
        <v>267</v>
      </c>
      <c r="AG14" s="12" t="s">
        <v>267</v>
      </c>
      <c r="AH14" s="12" t="s">
        <v>267</v>
      </c>
      <c r="AI14" s="12" t="s">
        <v>267</v>
      </c>
      <c r="AJ14" s="12" t="s">
        <v>267</v>
      </c>
    </row>
    <row r="15" spans="1:37" ht="15" thickBot="1">
      <c r="A15" s="170" t="s">
        <v>112</v>
      </c>
      <c r="B15" s="99" t="s">
        <v>226</v>
      </c>
      <c r="C15" s="12" t="s">
        <v>267</v>
      </c>
      <c r="D15" s="12" t="s">
        <v>267</v>
      </c>
      <c r="E15" s="12" t="s">
        <v>267</v>
      </c>
      <c r="F15" s="12" t="s">
        <v>267</v>
      </c>
      <c r="G15" s="12" t="s">
        <v>267</v>
      </c>
      <c r="H15" s="12" t="s">
        <v>267</v>
      </c>
      <c r="I15" s="12" t="s">
        <v>267</v>
      </c>
      <c r="J15" s="12" t="s">
        <v>267</v>
      </c>
      <c r="K15" s="12" t="s">
        <v>267</v>
      </c>
      <c r="L15" s="12" t="s">
        <v>267</v>
      </c>
      <c r="M15" s="12" t="s">
        <v>267</v>
      </c>
      <c r="N15" s="12" t="s">
        <v>267</v>
      </c>
      <c r="O15" s="12" t="s">
        <v>267</v>
      </c>
      <c r="P15" s="12" t="s">
        <v>267</v>
      </c>
      <c r="Q15" s="12" t="s">
        <v>267</v>
      </c>
      <c r="R15" s="12" t="s">
        <v>267</v>
      </c>
      <c r="S15" s="12" t="s">
        <v>267</v>
      </c>
      <c r="T15" s="12" t="s">
        <v>267</v>
      </c>
      <c r="U15" s="12" t="s">
        <v>267</v>
      </c>
      <c r="V15" s="12" t="s">
        <v>267</v>
      </c>
      <c r="W15" s="12" t="s">
        <v>267</v>
      </c>
      <c r="X15" s="12" t="s">
        <v>267</v>
      </c>
      <c r="Y15" s="12" t="s">
        <v>267</v>
      </c>
      <c r="Z15" s="12" t="s">
        <v>267</v>
      </c>
      <c r="AA15" s="12" t="s">
        <v>267</v>
      </c>
      <c r="AB15" s="12" t="s">
        <v>267</v>
      </c>
      <c r="AC15" s="12" t="s">
        <v>267</v>
      </c>
      <c r="AD15" s="12" t="s">
        <v>267</v>
      </c>
      <c r="AE15" s="12" t="s">
        <v>267</v>
      </c>
      <c r="AF15" s="12" t="s">
        <v>267</v>
      </c>
      <c r="AG15" s="12" t="s">
        <v>267</v>
      </c>
      <c r="AH15" s="12" t="s">
        <v>267</v>
      </c>
      <c r="AI15" s="12" t="s">
        <v>267</v>
      </c>
      <c r="AJ15" s="12" t="s">
        <v>267</v>
      </c>
    </row>
    <row r="16" spans="1:37">
      <c r="A16" s="171" t="s">
        <v>113</v>
      </c>
      <c r="B16" s="146" t="s">
        <v>227</v>
      </c>
      <c r="C16" s="125">
        <v>1800</v>
      </c>
      <c r="D16" s="125">
        <v>1800</v>
      </c>
      <c r="E16" s="125">
        <v>3000</v>
      </c>
      <c r="F16" s="125">
        <v>3000</v>
      </c>
      <c r="G16" s="125">
        <v>3000</v>
      </c>
      <c r="H16" s="125">
        <v>3000</v>
      </c>
      <c r="I16" s="125">
        <v>3000</v>
      </c>
      <c r="J16" s="125">
        <v>3000</v>
      </c>
      <c r="K16" s="125">
        <v>4500</v>
      </c>
      <c r="L16" s="125">
        <v>4500</v>
      </c>
      <c r="M16" s="125">
        <v>4500</v>
      </c>
      <c r="N16" s="125">
        <v>4500</v>
      </c>
      <c r="O16" s="14">
        <v>4500</v>
      </c>
      <c r="P16" s="15">
        <v>4500</v>
      </c>
      <c r="Q16" s="14">
        <v>4500</v>
      </c>
      <c r="R16" s="15">
        <v>4500</v>
      </c>
      <c r="S16" s="14">
        <v>6000</v>
      </c>
      <c r="T16" s="15">
        <v>6000</v>
      </c>
      <c r="U16" s="14">
        <v>6000</v>
      </c>
      <c r="V16" s="15">
        <v>6000</v>
      </c>
      <c r="W16" s="14">
        <v>6000</v>
      </c>
      <c r="X16" s="15">
        <v>6000</v>
      </c>
      <c r="Y16" s="14">
        <v>6000</v>
      </c>
      <c r="Z16" s="15">
        <v>6000</v>
      </c>
      <c r="AA16" s="14">
        <v>6000</v>
      </c>
      <c r="AB16" s="15">
        <v>6000</v>
      </c>
      <c r="AC16" s="14">
        <v>6000</v>
      </c>
      <c r="AD16" s="15">
        <v>6000</v>
      </c>
      <c r="AE16" s="14">
        <v>6000</v>
      </c>
      <c r="AF16" s="15">
        <v>6000</v>
      </c>
      <c r="AG16" s="14">
        <v>6000</v>
      </c>
      <c r="AH16" s="15">
        <v>6000</v>
      </c>
      <c r="AI16" s="14">
        <v>9000</v>
      </c>
      <c r="AJ16" s="15">
        <v>7500</v>
      </c>
    </row>
    <row r="17" spans="1:36">
      <c r="A17" s="172" t="s">
        <v>114</v>
      </c>
      <c r="B17" s="147" t="s">
        <v>227</v>
      </c>
      <c r="C17" s="126" t="s">
        <v>92</v>
      </c>
      <c r="D17" s="126" t="s">
        <v>92</v>
      </c>
      <c r="E17" s="126" t="s">
        <v>92</v>
      </c>
      <c r="F17" s="126" t="s">
        <v>92</v>
      </c>
      <c r="G17" s="126" t="s">
        <v>92</v>
      </c>
      <c r="H17" s="126" t="s">
        <v>92</v>
      </c>
      <c r="I17" s="126" t="s">
        <v>92</v>
      </c>
      <c r="J17" s="126" t="s">
        <v>92</v>
      </c>
      <c r="K17" s="126" t="s">
        <v>92</v>
      </c>
      <c r="L17" s="126" t="s">
        <v>92</v>
      </c>
      <c r="M17" s="126" t="s">
        <v>92</v>
      </c>
      <c r="N17" s="126" t="s">
        <v>92</v>
      </c>
      <c r="O17" s="21" t="s">
        <v>92</v>
      </c>
      <c r="P17" s="21" t="s">
        <v>92</v>
      </c>
      <c r="Q17" s="21" t="s">
        <v>92</v>
      </c>
      <c r="R17" s="21" t="s">
        <v>92</v>
      </c>
      <c r="S17" s="21" t="s">
        <v>92</v>
      </c>
      <c r="T17" s="21" t="s">
        <v>92</v>
      </c>
      <c r="U17" s="21" t="s">
        <v>92</v>
      </c>
      <c r="V17" s="21" t="s">
        <v>92</v>
      </c>
      <c r="W17" s="21" t="s">
        <v>92</v>
      </c>
      <c r="X17" s="21" t="s">
        <v>92</v>
      </c>
      <c r="Y17" s="21" t="s">
        <v>92</v>
      </c>
      <c r="Z17" s="21" t="s">
        <v>92</v>
      </c>
      <c r="AA17" s="21" t="s">
        <v>92</v>
      </c>
      <c r="AB17" s="21" t="s">
        <v>92</v>
      </c>
      <c r="AC17" s="21" t="s">
        <v>92</v>
      </c>
      <c r="AD17" s="21" t="s">
        <v>92</v>
      </c>
      <c r="AE17" s="21" t="s">
        <v>92</v>
      </c>
      <c r="AF17" s="21" t="s">
        <v>92</v>
      </c>
      <c r="AG17" s="21" t="s">
        <v>92</v>
      </c>
      <c r="AH17" s="21" t="s">
        <v>92</v>
      </c>
      <c r="AI17" s="21">
        <v>630</v>
      </c>
      <c r="AJ17" s="22">
        <v>540</v>
      </c>
    </row>
    <row r="18" spans="1:36">
      <c r="A18" s="173" t="s">
        <v>115</v>
      </c>
      <c r="B18" s="148" t="s">
        <v>270</v>
      </c>
      <c r="C18" s="127">
        <v>108</v>
      </c>
      <c r="D18" s="127">
        <v>108</v>
      </c>
      <c r="E18" s="127">
        <v>162</v>
      </c>
      <c r="F18" s="127">
        <v>162</v>
      </c>
      <c r="G18" s="127">
        <v>162</v>
      </c>
      <c r="H18" s="127">
        <v>162</v>
      </c>
      <c r="I18" s="127">
        <v>162</v>
      </c>
      <c r="J18" s="127">
        <v>162</v>
      </c>
      <c r="K18" s="127">
        <v>243</v>
      </c>
      <c r="L18" s="127">
        <v>243</v>
      </c>
      <c r="M18" s="127">
        <v>243</v>
      </c>
      <c r="N18" s="127">
        <v>243</v>
      </c>
      <c r="O18" s="28">
        <v>243</v>
      </c>
      <c r="P18" s="29">
        <v>243</v>
      </c>
      <c r="Q18" s="28">
        <v>243</v>
      </c>
      <c r="R18" s="29">
        <v>243</v>
      </c>
      <c r="S18" s="28">
        <v>351</v>
      </c>
      <c r="T18" s="29">
        <v>369</v>
      </c>
      <c r="U18" s="28">
        <v>351</v>
      </c>
      <c r="V18" s="29">
        <v>369</v>
      </c>
      <c r="W18" s="28">
        <v>351</v>
      </c>
      <c r="X18" s="29">
        <v>369</v>
      </c>
      <c r="Y18" s="28">
        <v>351</v>
      </c>
      <c r="Z18" s="29">
        <v>369</v>
      </c>
      <c r="AA18" s="28">
        <v>585</v>
      </c>
      <c r="AB18" s="29">
        <v>504</v>
      </c>
      <c r="AC18" s="28">
        <v>585</v>
      </c>
      <c r="AD18" s="29">
        <v>504</v>
      </c>
      <c r="AE18" s="28">
        <v>585</v>
      </c>
      <c r="AF18" s="29">
        <v>504</v>
      </c>
      <c r="AG18" s="28">
        <v>585</v>
      </c>
      <c r="AH18" s="29">
        <v>504</v>
      </c>
      <c r="AI18" s="28" t="s">
        <v>92</v>
      </c>
      <c r="AJ18" s="29" t="s">
        <v>92</v>
      </c>
    </row>
    <row r="19" spans="1:36">
      <c r="A19" s="172" t="s">
        <v>116</v>
      </c>
      <c r="B19" s="147" t="s">
        <v>270</v>
      </c>
      <c r="C19" s="128" t="s">
        <v>92</v>
      </c>
      <c r="D19" s="128" t="s">
        <v>92</v>
      </c>
      <c r="E19" s="128" t="s">
        <v>92</v>
      </c>
      <c r="F19" s="128" t="s">
        <v>92</v>
      </c>
      <c r="G19" s="128" t="s">
        <v>92</v>
      </c>
      <c r="H19" s="128" t="s">
        <v>92</v>
      </c>
      <c r="I19" s="128" t="s">
        <v>92</v>
      </c>
      <c r="J19" s="128" t="s">
        <v>92</v>
      </c>
      <c r="K19" s="128" t="s">
        <v>92</v>
      </c>
      <c r="L19" s="128" t="s">
        <v>92</v>
      </c>
      <c r="M19" s="128" t="s">
        <v>92</v>
      </c>
      <c r="N19" s="128" t="s">
        <v>92</v>
      </c>
      <c r="O19" s="35" t="s">
        <v>92</v>
      </c>
      <c r="P19" s="36" t="s">
        <v>92</v>
      </c>
      <c r="Q19" s="35" t="s">
        <v>92</v>
      </c>
      <c r="R19" s="36" t="s">
        <v>92</v>
      </c>
      <c r="S19" s="35" t="s">
        <v>92</v>
      </c>
      <c r="T19" s="36" t="s">
        <v>92</v>
      </c>
      <c r="U19" s="35" t="s">
        <v>92</v>
      </c>
      <c r="V19" s="36" t="s">
        <v>92</v>
      </c>
      <c r="W19" s="35" t="s">
        <v>92</v>
      </c>
      <c r="X19" s="36" t="s">
        <v>92</v>
      </c>
      <c r="Y19" s="35" t="s">
        <v>92</v>
      </c>
      <c r="Z19" s="36" t="s">
        <v>92</v>
      </c>
      <c r="AA19" s="35" t="s">
        <v>92</v>
      </c>
      <c r="AB19" s="36" t="s">
        <v>92</v>
      </c>
      <c r="AC19" s="35" t="s">
        <v>92</v>
      </c>
      <c r="AD19" s="36" t="s">
        <v>92</v>
      </c>
      <c r="AE19" s="35" t="s">
        <v>92</v>
      </c>
      <c r="AF19" s="36" t="s">
        <v>92</v>
      </c>
      <c r="AG19" s="35" t="s">
        <v>92</v>
      </c>
      <c r="AH19" s="36" t="s">
        <v>92</v>
      </c>
      <c r="AI19" s="35" t="s">
        <v>92</v>
      </c>
      <c r="AJ19" s="36" t="s">
        <v>92</v>
      </c>
    </row>
    <row r="20" spans="1:36">
      <c r="A20" s="172" t="s">
        <v>117</v>
      </c>
      <c r="B20" s="148" t="s">
        <v>227</v>
      </c>
      <c r="C20" s="127" t="s">
        <v>92</v>
      </c>
      <c r="D20" s="127" t="s">
        <v>92</v>
      </c>
      <c r="E20" s="127" t="s">
        <v>92</v>
      </c>
      <c r="F20" s="127" t="s">
        <v>92</v>
      </c>
      <c r="G20" s="127" t="s">
        <v>92</v>
      </c>
      <c r="H20" s="127" t="s">
        <v>92</v>
      </c>
      <c r="I20" s="127" t="s">
        <v>92</v>
      </c>
      <c r="J20" s="127" t="s">
        <v>92</v>
      </c>
      <c r="K20" s="127" t="s">
        <v>92</v>
      </c>
      <c r="L20" s="127" t="s">
        <v>92</v>
      </c>
      <c r="M20" s="127" t="s">
        <v>92</v>
      </c>
      <c r="N20" s="127" t="s">
        <v>92</v>
      </c>
      <c r="O20" s="28" t="s">
        <v>92</v>
      </c>
      <c r="P20" s="28" t="s">
        <v>92</v>
      </c>
      <c r="Q20" s="28" t="s">
        <v>92</v>
      </c>
      <c r="R20" s="28" t="s">
        <v>92</v>
      </c>
      <c r="S20" s="28" t="s">
        <v>92</v>
      </c>
      <c r="T20" s="28" t="s">
        <v>92</v>
      </c>
      <c r="U20" s="28" t="s">
        <v>92</v>
      </c>
      <c r="V20" s="28" t="s">
        <v>92</v>
      </c>
      <c r="W20" s="28" t="s">
        <v>92</v>
      </c>
      <c r="X20" s="28" t="s">
        <v>92</v>
      </c>
      <c r="Y20" s="28" t="s">
        <v>92</v>
      </c>
      <c r="Z20" s="28" t="s">
        <v>92</v>
      </c>
      <c r="AA20" s="28" t="s">
        <v>92</v>
      </c>
      <c r="AB20" s="28" t="s">
        <v>92</v>
      </c>
      <c r="AC20" s="28" t="s">
        <v>92</v>
      </c>
      <c r="AD20" s="28" t="s">
        <v>92</v>
      </c>
      <c r="AE20" s="28" t="s">
        <v>92</v>
      </c>
      <c r="AF20" s="28" t="s">
        <v>92</v>
      </c>
      <c r="AG20" s="28" t="s">
        <v>92</v>
      </c>
      <c r="AH20" s="28" t="s">
        <v>92</v>
      </c>
      <c r="AI20" s="129" t="s">
        <v>92</v>
      </c>
      <c r="AJ20" s="29" t="s">
        <v>92</v>
      </c>
    </row>
    <row r="21" spans="1:36">
      <c r="A21" s="169" t="s">
        <v>118</v>
      </c>
      <c r="B21" s="149" t="s">
        <v>227</v>
      </c>
      <c r="C21" s="130" t="s">
        <v>92</v>
      </c>
      <c r="D21" s="130" t="s">
        <v>92</v>
      </c>
      <c r="E21" s="130" t="s">
        <v>92</v>
      </c>
      <c r="F21" s="130" t="s">
        <v>92</v>
      </c>
      <c r="G21" s="130" t="s">
        <v>92</v>
      </c>
      <c r="H21" s="130" t="s">
        <v>92</v>
      </c>
      <c r="I21" s="130" t="s">
        <v>92</v>
      </c>
      <c r="J21" s="130" t="s">
        <v>92</v>
      </c>
      <c r="K21" s="130" t="s">
        <v>92</v>
      </c>
      <c r="L21" s="130" t="s">
        <v>92</v>
      </c>
      <c r="M21" s="130" t="s">
        <v>92</v>
      </c>
      <c r="N21" s="130" t="s">
        <v>92</v>
      </c>
      <c r="O21" s="37" t="s">
        <v>92</v>
      </c>
      <c r="P21" s="38" t="s">
        <v>92</v>
      </c>
      <c r="Q21" s="37" t="s">
        <v>92</v>
      </c>
      <c r="R21" s="38" t="s">
        <v>92</v>
      </c>
      <c r="S21" s="37" t="s">
        <v>92</v>
      </c>
      <c r="T21" s="38" t="s">
        <v>92</v>
      </c>
      <c r="U21" s="37" t="s">
        <v>92</v>
      </c>
      <c r="V21" s="38" t="s">
        <v>92</v>
      </c>
      <c r="W21" s="37" t="s">
        <v>92</v>
      </c>
      <c r="X21" s="38" t="s">
        <v>92</v>
      </c>
      <c r="Y21" s="37" t="s">
        <v>92</v>
      </c>
      <c r="Z21" s="38" t="s">
        <v>92</v>
      </c>
      <c r="AA21" s="37" t="s">
        <v>92</v>
      </c>
      <c r="AB21" s="38" t="s">
        <v>92</v>
      </c>
      <c r="AC21" s="37" t="s">
        <v>92</v>
      </c>
      <c r="AD21" s="38" t="s">
        <v>92</v>
      </c>
      <c r="AE21" s="37" t="s">
        <v>92</v>
      </c>
      <c r="AF21" s="38" t="s">
        <v>92</v>
      </c>
      <c r="AG21" s="37" t="s">
        <v>92</v>
      </c>
      <c r="AH21" s="38" t="s">
        <v>92</v>
      </c>
      <c r="AI21" s="37" t="s">
        <v>92</v>
      </c>
      <c r="AJ21" s="38" t="s">
        <v>92</v>
      </c>
    </row>
    <row r="22" spans="1:36">
      <c r="A22" s="172" t="s">
        <v>119</v>
      </c>
      <c r="B22" s="148" t="s">
        <v>227</v>
      </c>
      <c r="C22" s="131" t="s">
        <v>92</v>
      </c>
      <c r="D22" s="131" t="s">
        <v>92</v>
      </c>
      <c r="E22" s="131" t="s">
        <v>92</v>
      </c>
      <c r="F22" s="131" t="s">
        <v>92</v>
      </c>
      <c r="G22" s="131" t="s">
        <v>92</v>
      </c>
      <c r="H22" s="131" t="s">
        <v>92</v>
      </c>
      <c r="I22" s="131" t="s">
        <v>92</v>
      </c>
      <c r="J22" s="131" t="s">
        <v>92</v>
      </c>
      <c r="K22" s="131" t="s">
        <v>92</v>
      </c>
      <c r="L22" s="131" t="s">
        <v>92</v>
      </c>
      <c r="M22" s="131" t="s">
        <v>92</v>
      </c>
      <c r="N22" s="131" t="s">
        <v>92</v>
      </c>
      <c r="O22" s="44" t="s">
        <v>92</v>
      </c>
      <c r="P22" s="44" t="s">
        <v>92</v>
      </c>
      <c r="Q22" s="44" t="s">
        <v>92</v>
      </c>
      <c r="R22" s="44" t="s">
        <v>92</v>
      </c>
      <c r="S22" s="44" t="s">
        <v>92</v>
      </c>
      <c r="T22" s="45" t="s">
        <v>92</v>
      </c>
      <c r="U22" s="44" t="s">
        <v>92</v>
      </c>
      <c r="V22" s="45" t="s">
        <v>92</v>
      </c>
      <c r="W22" s="44" t="s">
        <v>92</v>
      </c>
      <c r="X22" s="45" t="s">
        <v>92</v>
      </c>
      <c r="Y22" s="44" t="s">
        <v>92</v>
      </c>
      <c r="Z22" s="45" t="s">
        <v>92</v>
      </c>
      <c r="AA22" s="44" t="s">
        <v>92</v>
      </c>
      <c r="AB22" s="45" t="s">
        <v>92</v>
      </c>
      <c r="AC22" s="44" t="s">
        <v>92</v>
      </c>
      <c r="AD22" s="45" t="s">
        <v>92</v>
      </c>
      <c r="AE22" s="44" t="s">
        <v>92</v>
      </c>
      <c r="AF22" s="45" t="s">
        <v>92</v>
      </c>
      <c r="AG22" s="44" t="s">
        <v>92</v>
      </c>
      <c r="AH22" s="45" t="s">
        <v>92</v>
      </c>
      <c r="AI22" s="44" t="s">
        <v>92</v>
      </c>
      <c r="AJ22" s="45" t="s">
        <v>92</v>
      </c>
    </row>
    <row r="23" spans="1:36">
      <c r="A23" s="169" t="s">
        <v>121</v>
      </c>
      <c r="B23" s="149" t="s">
        <v>227</v>
      </c>
      <c r="C23" s="130" t="s">
        <v>92</v>
      </c>
      <c r="D23" s="130" t="s">
        <v>92</v>
      </c>
      <c r="E23" s="130" t="s">
        <v>92</v>
      </c>
      <c r="F23" s="130" t="s">
        <v>92</v>
      </c>
      <c r="G23" s="130" t="s">
        <v>92</v>
      </c>
      <c r="H23" s="130" t="s">
        <v>92</v>
      </c>
      <c r="I23" s="130" t="s">
        <v>92</v>
      </c>
      <c r="J23" s="130" t="s">
        <v>92</v>
      </c>
      <c r="K23" s="130" t="s">
        <v>92</v>
      </c>
      <c r="L23" s="130" t="s">
        <v>92</v>
      </c>
      <c r="M23" s="130" t="s">
        <v>92</v>
      </c>
      <c r="N23" s="130" t="s">
        <v>92</v>
      </c>
      <c r="O23" s="37" t="s">
        <v>92</v>
      </c>
      <c r="P23" s="38" t="s">
        <v>92</v>
      </c>
      <c r="Q23" s="37" t="s">
        <v>92</v>
      </c>
      <c r="R23" s="38" t="s">
        <v>92</v>
      </c>
      <c r="S23" s="37" t="s">
        <v>92</v>
      </c>
      <c r="T23" s="38" t="s">
        <v>92</v>
      </c>
      <c r="U23" s="37" t="s">
        <v>92</v>
      </c>
      <c r="V23" s="38" t="s">
        <v>92</v>
      </c>
      <c r="W23" s="37" t="s">
        <v>92</v>
      </c>
      <c r="X23" s="38" t="s">
        <v>92</v>
      </c>
      <c r="Y23" s="37" t="s">
        <v>92</v>
      </c>
      <c r="Z23" s="38" t="s">
        <v>92</v>
      </c>
      <c r="AA23" s="37" t="s">
        <v>92</v>
      </c>
      <c r="AB23" s="38" t="s">
        <v>92</v>
      </c>
      <c r="AC23" s="37" t="s">
        <v>92</v>
      </c>
      <c r="AD23" s="38" t="s">
        <v>92</v>
      </c>
      <c r="AE23" s="37" t="s">
        <v>92</v>
      </c>
      <c r="AF23" s="38" t="s">
        <v>92</v>
      </c>
      <c r="AG23" s="37" t="s">
        <v>92</v>
      </c>
      <c r="AH23" s="38" t="s">
        <v>92</v>
      </c>
      <c r="AI23" s="37" t="s">
        <v>92</v>
      </c>
      <c r="AJ23" s="38" t="s">
        <v>92</v>
      </c>
    </row>
    <row r="24" spans="1:36">
      <c r="A24" s="172" t="s">
        <v>122</v>
      </c>
      <c r="B24" s="148" t="s">
        <v>227</v>
      </c>
      <c r="C24" s="127">
        <v>2.04</v>
      </c>
      <c r="D24" s="127">
        <v>2.04</v>
      </c>
      <c r="E24" s="127">
        <v>3.06</v>
      </c>
      <c r="F24" s="127">
        <v>3.06</v>
      </c>
      <c r="G24" s="127">
        <v>3.06</v>
      </c>
      <c r="H24" s="127">
        <v>3.06</v>
      </c>
      <c r="I24" s="127">
        <v>3.06</v>
      </c>
      <c r="J24" s="127">
        <v>3.06</v>
      </c>
      <c r="K24" s="127">
        <v>4.59</v>
      </c>
      <c r="L24" s="127">
        <v>4.59</v>
      </c>
      <c r="M24" s="127">
        <v>4.59</v>
      </c>
      <c r="N24" s="127">
        <v>4.59</v>
      </c>
      <c r="O24" s="28">
        <v>4.59</v>
      </c>
      <c r="P24" s="28">
        <v>4.59</v>
      </c>
      <c r="Q24" s="28">
        <v>4.59</v>
      </c>
      <c r="R24" s="28">
        <v>4.59</v>
      </c>
      <c r="S24" s="28">
        <v>6.63</v>
      </c>
      <c r="T24" s="29">
        <v>6.97</v>
      </c>
      <c r="U24" s="28">
        <v>6.63</v>
      </c>
      <c r="V24" s="29">
        <v>6.97</v>
      </c>
      <c r="W24" s="28">
        <v>6.63</v>
      </c>
      <c r="X24" s="29">
        <v>6.97</v>
      </c>
      <c r="Y24" s="28">
        <v>6.63</v>
      </c>
      <c r="Z24" s="29">
        <v>6.97</v>
      </c>
      <c r="AA24" s="28">
        <v>11.05</v>
      </c>
      <c r="AB24" s="29">
        <v>9.52</v>
      </c>
      <c r="AC24" s="28">
        <v>11.05</v>
      </c>
      <c r="AD24" s="29">
        <v>9.52</v>
      </c>
      <c r="AE24" s="28">
        <v>11.05</v>
      </c>
      <c r="AF24" s="29">
        <v>9.52</v>
      </c>
      <c r="AG24" s="28">
        <v>11.05</v>
      </c>
      <c r="AH24" s="29">
        <v>9.52</v>
      </c>
      <c r="AI24" s="28">
        <v>11.9</v>
      </c>
      <c r="AJ24" s="29">
        <v>10.199999999999999</v>
      </c>
    </row>
    <row r="25" spans="1:36">
      <c r="A25" s="173" t="s">
        <v>123</v>
      </c>
      <c r="B25" s="147" t="s">
        <v>227</v>
      </c>
      <c r="C25" s="128" t="s">
        <v>92</v>
      </c>
      <c r="D25" s="128" t="s">
        <v>92</v>
      </c>
      <c r="E25" s="128" t="s">
        <v>92</v>
      </c>
      <c r="F25" s="128" t="s">
        <v>92</v>
      </c>
      <c r="G25" s="128" t="s">
        <v>92</v>
      </c>
      <c r="H25" s="128" t="s">
        <v>92</v>
      </c>
      <c r="I25" s="128" t="s">
        <v>92</v>
      </c>
      <c r="J25" s="128" t="s">
        <v>92</v>
      </c>
      <c r="K25" s="128" t="s">
        <v>92</v>
      </c>
      <c r="L25" s="128" t="s">
        <v>92</v>
      </c>
      <c r="M25" s="128" t="s">
        <v>92</v>
      </c>
      <c r="N25" s="128" t="s">
        <v>92</v>
      </c>
      <c r="O25" s="35" t="s">
        <v>92</v>
      </c>
      <c r="P25" s="35" t="s">
        <v>92</v>
      </c>
      <c r="Q25" s="35" t="s">
        <v>92</v>
      </c>
      <c r="R25" s="35" t="s">
        <v>92</v>
      </c>
      <c r="S25" s="35" t="s">
        <v>92</v>
      </c>
      <c r="T25" s="35" t="s">
        <v>92</v>
      </c>
      <c r="U25" s="35" t="s">
        <v>92</v>
      </c>
      <c r="V25" s="35" t="s">
        <v>92</v>
      </c>
      <c r="W25" s="35" t="s">
        <v>92</v>
      </c>
      <c r="X25" s="35" t="s">
        <v>92</v>
      </c>
      <c r="Y25" s="35" t="s">
        <v>92</v>
      </c>
      <c r="Z25" s="35" t="s">
        <v>92</v>
      </c>
      <c r="AA25" s="35" t="s">
        <v>92</v>
      </c>
      <c r="AB25" s="35" t="s">
        <v>92</v>
      </c>
      <c r="AC25" s="35" t="s">
        <v>92</v>
      </c>
      <c r="AD25" s="35" t="s">
        <v>92</v>
      </c>
      <c r="AE25" s="35" t="s">
        <v>92</v>
      </c>
      <c r="AF25" s="35" t="s">
        <v>92</v>
      </c>
      <c r="AG25" s="35" t="s">
        <v>92</v>
      </c>
      <c r="AH25" s="35" t="s">
        <v>92</v>
      </c>
      <c r="AI25" s="132">
        <v>1000</v>
      </c>
      <c r="AJ25" s="36">
        <v>1000</v>
      </c>
    </row>
    <row r="26" spans="1:36">
      <c r="A26" s="172" t="s">
        <v>124</v>
      </c>
      <c r="B26" s="148" t="s">
        <v>227</v>
      </c>
      <c r="C26" s="131" t="s">
        <v>92</v>
      </c>
      <c r="D26" s="131" t="s">
        <v>92</v>
      </c>
      <c r="E26" s="131" t="s">
        <v>92</v>
      </c>
      <c r="F26" s="131" t="s">
        <v>92</v>
      </c>
      <c r="G26" s="131" t="s">
        <v>92</v>
      </c>
      <c r="H26" s="131" t="s">
        <v>92</v>
      </c>
      <c r="I26" s="131" t="s">
        <v>92</v>
      </c>
      <c r="J26" s="131" t="s">
        <v>92</v>
      </c>
      <c r="K26" s="131" t="s">
        <v>92</v>
      </c>
      <c r="L26" s="131" t="s">
        <v>92</v>
      </c>
      <c r="M26" s="131" t="s">
        <v>92</v>
      </c>
      <c r="N26" s="131" t="s">
        <v>92</v>
      </c>
      <c r="O26" s="44" t="s">
        <v>92</v>
      </c>
      <c r="P26" s="44" t="s">
        <v>92</v>
      </c>
      <c r="Q26" s="44" t="s">
        <v>92</v>
      </c>
      <c r="R26" s="44" t="s">
        <v>92</v>
      </c>
      <c r="S26" s="44" t="s">
        <v>92</v>
      </c>
      <c r="T26" s="44" t="s">
        <v>92</v>
      </c>
      <c r="U26" s="44" t="s">
        <v>92</v>
      </c>
      <c r="V26" s="44" t="s">
        <v>92</v>
      </c>
      <c r="W26" s="44" t="s">
        <v>92</v>
      </c>
      <c r="X26" s="44" t="s">
        <v>92</v>
      </c>
      <c r="Y26" s="44" t="s">
        <v>92</v>
      </c>
      <c r="Z26" s="44" t="s">
        <v>92</v>
      </c>
      <c r="AA26" s="44" t="s">
        <v>92</v>
      </c>
      <c r="AB26" s="44" t="s">
        <v>92</v>
      </c>
      <c r="AC26" s="44" t="s">
        <v>92</v>
      </c>
      <c r="AD26" s="44" t="s">
        <v>92</v>
      </c>
      <c r="AE26" s="44" t="s">
        <v>92</v>
      </c>
      <c r="AF26" s="44" t="s">
        <v>92</v>
      </c>
      <c r="AG26" s="44" t="s">
        <v>92</v>
      </c>
      <c r="AH26" s="44" t="s">
        <v>92</v>
      </c>
      <c r="AI26" s="44" t="s">
        <v>92</v>
      </c>
      <c r="AJ26" s="45" t="s">
        <v>92</v>
      </c>
    </row>
    <row r="27" spans="1:36">
      <c r="A27" s="173" t="s">
        <v>125</v>
      </c>
      <c r="B27" s="147" t="s">
        <v>270</v>
      </c>
      <c r="C27" s="128" t="s">
        <v>92</v>
      </c>
      <c r="D27" s="128" t="s">
        <v>92</v>
      </c>
      <c r="E27" s="128" t="s">
        <v>92</v>
      </c>
      <c r="F27" s="128" t="s">
        <v>92</v>
      </c>
      <c r="G27" s="128" t="s">
        <v>92</v>
      </c>
      <c r="H27" s="128" t="s">
        <v>92</v>
      </c>
      <c r="I27" s="128" t="s">
        <v>92</v>
      </c>
      <c r="J27" s="128" t="s">
        <v>92</v>
      </c>
      <c r="K27" s="128" t="s">
        <v>92</v>
      </c>
      <c r="L27" s="128" t="s">
        <v>92</v>
      </c>
      <c r="M27" s="128" t="s">
        <v>92</v>
      </c>
      <c r="N27" s="128" t="s">
        <v>92</v>
      </c>
      <c r="O27" s="35" t="s">
        <v>92</v>
      </c>
      <c r="P27" s="35" t="s">
        <v>92</v>
      </c>
      <c r="Q27" s="35" t="s">
        <v>92</v>
      </c>
      <c r="R27" s="35" t="s">
        <v>92</v>
      </c>
      <c r="S27" s="35" t="s">
        <v>92</v>
      </c>
      <c r="T27" s="35" t="s">
        <v>92</v>
      </c>
      <c r="U27" s="35" t="s">
        <v>92</v>
      </c>
      <c r="V27" s="35" t="s">
        <v>92</v>
      </c>
      <c r="W27" s="35" t="s">
        <v>92</v>
      </c>
      <c r="X27" s="35" t="s">
        <v>92</v>
      </c>
      <c r="Y27" s="35" t="s">
        <v>92</v>
      </c>
      <c r="Z27" s="35" t="s">
        <v>92</v>
      </c>
      <c r="AA27" s="35" t="s">
        <v>92</v>
      </c>
      <c r="AB27" s="35" t="s">
        <v>92</v>
      </c>
      <c r="AC27" s="35" t="s">
        <v>92</v>
      </c>
      <c r="AD27" s="35" t="s">
        <v>92</v>
      </c>
      <c r="AE27" s="35" t="s">
        <v>92</v>
      </c>
      <c r="AF27" s="35" t="s">
        <v>92</v>
      </c>
      <c r="AG27" s="35" t="s">
        <v>92</v>
      </c>
      <c r="AH27" s="35" t="s">
        <v>92</v>
      </c>
      <c r="AI27" s="35" t="s">
        <v>92</v>
      </c>
      <c r="AJ27" s="36" t="s">
        <v>92</v>
      </c>
    </row>
    <row r="28" spans="1:36" ht="15" thickBot="1">
      <c r="A28" s="173" t="s">
        <v>126</v>
      </c>
      <c r="B28" s="150" t="s">
        <v>270</v>
      </c>
      <c r="C28" s="133" t="s">
        <v>92</v>
      </c>
      <c r="D28" s="133" t="s">
        <v>92</v>
      </c>
      <c r="E28" s="133" t="s">
        <v>92</v>
      </c>
      <c r="F28" s="133" t="s">
        <v>92</v>
      </c>
      <c r="G28" s="133" t="s">
        <v>92</v>
      </c>
      <c r="H28" s="133" t="s">
        <v>92</v>
      </c>
      <c r="I28" s="133" t="s">
        <v>92</v>
      </c>
      <c r="J28" s="133" t="s">
        <v>92</v>
      </c>
      <c r="K28" s="133" t="s">
        <v>92</v>
      </c>
      <c r="L28" s="133" t="s">
        <v>92</v>
      </c>
      <c r="M28" s="133" t="s">
        <v>92</v>
      </c>
      <c r="N28" s="133" t="s">
        <v>92</v>
      </c>
      <c r="O28" s="134" t="s">
        <v>92</v>
      </c>
      <c r="P28" s="134" t="s">
        <v>92</v>
      </c>
      <c r="Q28" s="134" t="s">
        <v>92</v>
      </c>
      <c r="R28" s="134" t="s">
        <v>92</v>
      </c>
      <c r="S28" s="134" t="s">
        <v>92</v>
      </c>
      <c r="T28" s="134" t="s">
        <v>92</v>
      </c>
      <c r="U28" s="134" t="s">
        <v>92</v>
      </c>
      <c r="V28" s="134" t="s">
        <v>92</v>
      </c>
      <c r="W28" s="134" t="s">
        <v>92</v>
      </c>
      <c r="X28" s="134" t="s">
        <v>92</v>
      </c>
      <c r="Y28" s="134" t="s">
        <v>92</v>
      </c>
      <c r="Z28" s="134" t="s">
        <v>92</v>
      </c>
      <c r="AA28" s="134" t="s">
        <v>92</v>
      </c>
      <c r="AB28" s="134" t="s">
        <v>92</v>
      </c>
      <c r="AC28" s="134" t="s">
        <v>92</v>
      </c>
      <c r="AD28" s="134" t="s">
        <v>92</v>
      </c>
      <c r="AE28" s="134" t="s">
        <v>92</v>
      </c>
      <c r="AF28" s="134" t="s">
        <v>92</v>
      </c>
      <c r="AG28" s="134" t="s">
        <v>92</v>
      </c>
      <c r="AH28" s="134" t="s">
        <v>92</v>
      </c>
      <c r="AI28" s="134" t="s">
        <v>92</v>
      </c>
      <c r="AJ28" s="135" t="s">
        <v>92</v>
      </c>
    </row>
    <row r="29" spans="1:36">
      <c r="A29" s="171" t="s">
        <v>127</v>
      </c>
      <c r="B29" s="115" t="s">
        <v>227</v>
      </c>
      <c r="C29" s="58" t="s">
        <v>92</v>
      </c>
      <c r="D29" s="59" t="s">
        <v>92</v>
      </c>
      <c r="E29" s="58" t="s">
        <v>92</v>
      </c>
      <c r="F29" s="59" t="s">
        <v>92</v>
      </c>
      <c r="G29" s="59" t="s">
        <v>92</v>
      </c>
      <c r="H29" s="59" t="s">
        <v>92</v>
      </c>
      <c r="I29" s="59" t="s">
        <v>92</v>
      </c>
      <c r="J29" s="59" t="s">
        <v>92</v>
      </c>
      <c r="K29" s="58" t="s">
        <v>92</v>
      </c>
      <c r="L29" s="58" t="s">
        <v>92</v>
      </c>
      <c r="M29" s="58" t="s">
        <v>92</v>
      </c>
      <c r="N29" s="58" t="s">
        <v>92</v>
      </c>
      <c r="O29" s="58" t="s">
        <v>92</v>
      </c>
      <c r="P29" s="58" t="s">
        <v>92</v>
      </c>
      <c r="Q29" s="58" t="s">
        <v>92</v>
      </c>
      <c r="R29" s="58" t="s">
        <v>92</v>
      </c>
      <c r="S29" s="58" t="s">
        <v>92</v>
      </c>
      <c r="T29" s="58" t="s">
        <v>92</v>
      </c>
      <c r="U29" s="58" t="s">
        <v>92</v>
      </c>
      <c r="V29" s="58" t="s">
        <v>92</v>
      </c>
      <c r="W29" s="58" t="s">
        <v>92</v>
      </c>
      <c r="X29" s="58" t="s">
        <v>92</v>
      </c>
      <c r="Y29" s="58" t="s">
        <v>92</v>
      </c>
      <c r="Z29" s="58" t="s">
        <v>92</v>
      </c>
      <c r="AA29" s="58" t="s">
        <v>92</v>
      </c>
      <c r="AB29" s="58" t="s">
        <v>92</v>
      </c>
      <c r="AC29" s="58" t="s">
        <v>92</v>
      </c>
      <c r="AD29" s="58" t="s">
        <v>92</v>
      </c>
      <c r="AE29" s="58" t="s">
        <v>92</v>
      </c>
      <c r="AF29" s="58" t="s">
        <v>92</v>
      </c>
      <c r="AG29" s="58" t="s">
        <v>92</v>
      </c>
      <c r="AH29" s="58" t="s">
        <v>92</v>
      </c>
      <c r="AI29" s="58" t="s">
        <v>92</v>
      </c>
      <c r="AJ29" s="59" t="s">
        <v>92</v>
      </c>
    </row>
    <row r="30" spans="1:36">
      <c r="A30" s="172" t="s">
        <v>128</v>
      </c>
      <c r="B30" s="102" t="s">
        <v>227</v>
      </c>
      <c r="C30" s="62" t="s">
        <v>92</v>
      </c>
      <c r="D30" s="63" t="s">
        <v>92</v>
      </c>
      <c r="E30" s="62" t="s">
        <v>92</v>
      </c>
      <c r="F30" s="62" t="s">
        <v>92</v>
      </c>
      <c r="G30" s="62" t="s">
        <v>92</v>
      </c>
      <c r="H30" s="62" t="s">
        <v>92</v>
      </c>
      <c r="I30" s="62" t="s">
        <v>92</v>
      </c>
      <c r="J30" s="62" t="s">
        <v>92</v>
      </c>
      <c r="K30" s="62" t="s">
        <v>92</v>
      </c>
      <c r="L30" s="62" t="s">
        <v>92</v>
      </c>
      <c r="M30" s="62" t="s">
        <v>92</v>
      </c>
      <c r="N30" s="62" t="s">
        <v>92</v>
      </c>
      <c r="O30" s="62" t="s">
        <v>92</v>
      </c>
      <c r="P30" s="62" t="s">
        <v>92</v>
      </c>
      <c r="Q30" s="62" t="s">
        <v>92</v>
      </c>
      <c r="R30" s="62" t="s">
        <v>92</v>
      </c>
      <c r="S30" s="62" t="s">
        <v>92</v>
      </c>
      <c r="T30" s="62" t="s">
        <v>92</v>
      </c>
      <c r="U30" s="62" t="s">
        <v>92</v>
      </c>
      <c r="V30" s="62" t="s">
        <v>92</v>
      </c>
      <c r="W30" s="62" t="s">
        <v>92</v>
      </c>
      <c r="X30" s="62" t="s">
        <v>92</v>
      </c>
      <c r="Y30" s="62" t="s">
        <v>92</v>
      </c>
      <c r="Z30" s="62" t="s">
        <v>92</v>
      </c>
      <c r="AA30" s="62" t="s">
        <v>92</v>
      </c>
      <c r="AB30" s="62" t="s">
        <v>92</v>
      </c>
      <c r="AC30" s="62" t="s">
        <v>92</v>
      </c>
      <c r="AD30" s="62" t="s">
        <v>92</v>
      </c>
      <c r="AE30" s="62" t="s">
        <v>92</v>
      </c>
      <c r="AF30" s="62" t="s">
        <v>92</v>
      </c>
      <c r="AG30" s="62" t="s">
        <v>92</v>
      </c>
      <c r="AH30" s="62" t="s">
        <v>92</v>
      </c>
      <c r="AI30" s="62" t="s">
        <v>92</v>
      </c>
      <c r="AJ30" s="63" t="s">
        <v>92</v>
      </c>
    </row>
    <row r="31" spans="1:36">
      <c r="A31" s="173" t="s">
        <v>129</v>
      </c>
      <c r="B31" s="101" t="s">
        <v>227</v>
      </c>
      <c r="C31" s="64" t="s">
        <v>92</v>
      </c>
      <c r="D31" s="65" t="s">
        <v>92</v>
      </c>
      <c r="E31" s="64" t="s">
        <v>92</v>
      </c>
      <c r="F31" s="64" t="s">
        <v>92</v>
      </c>
      <c r="G31" s="64" t="s">
        <v>92</v>
      </c>
      <c r="H31" s="64" t="s">
        <v>92</v>
      </c>
      <c r="I31" s="64" t="s">
        <v>92</v>
      </c>
      <c r="J31" s="64" t="s">
        <v>92</v>
      </c>
      <c r="K31" s="64" t="s">
        <v>92</v>
      </c>
      <c r="L31" s="64" t="s">
        <v>92</v>
      </c>
      <c r="M31" s="64" t="s">
        <v>92</v>
      </c>
      <c r="N31" s="64" t="s">
        <v>92</v>
      </c>
      <c r="O31" s="64" t="s">
        <v>92</v>
      </c>
      <c r="P31" s="64" t="s">
        <v>92</v>
      </c>
      <c r="Q31" s="64" t="s">
        <v>92</v>
      </c>
      <c r="R31" s="64" t="s">
        <v>92</v>
      </c>
      <c r="S31" s="64" t="s">
        <v>92</v>
      </c>
      <c r="T31" s="64" t="s">
        <v>92</v>
      </c>
      <c r="U31" s="64" t="s">
        <v>92</v>
      </c>
      <c r="V31" s="64" t="s">
        <v>92</v>
      </c>
      <c r="W31" s="64" t="s">
        <v>92</v>
      </c>
      <c r="X31" s="64" t="s">
        <v>92</v>
      </c>
      <c r="Y31" s="64" t="s">
        <v>92</v>
      </c>
      <c r="Z31" s="64" t="s">
        <v>92</v>
      </c>
      <c r="AA31" s="64" t="s">
        <v>92</v>
      </c>
      <c r="AB31" s="64" t="s">
        <v>92</v>
      </c>
      <c r="AC31" s="64" t="s">
        <v>92</v>
      </c>
      <c r="AD31" s="64" t="s">
        <v>92</v>
      </c>
      <c r="AE31" s="64" t="s">
        <v>92</v>
      </c>
      <c r="AF31" s="64" t="s">
        <v>92</v>
      </c>
      <c r="AG31" s="64" t="s">
        <v>92</v>
      </c>
      <c r="AH31" s="64" t="s">
        <v>92</v>
      </c>
      <c r="AI31" s="64" t="s">
        <v>92</v>
      </c>
      <c r="AJ31" s="65" t="s">
        <v>92</v>
      </c>
    </row>
    <row r="32" spans="1:36">
      <c r="A32" s="172" t="s">
        <v>130</v>
      </c>
      <c r="B32" s="102" t="s">
        <v>227</v>
      </c>
      <c r="C32" s="62" t="s">
        <v>92</v>
      </c>
      <c r="D32" s="63" t="s">
        <v>92</v>
      </c>
      <c r="E32" s="62" t="s">
        <v>92</v>
      </c>
      <c r="F32" s="62" t="s">
        <v>92</v>
      </c>
      <c r="G32" s="62" t="s">
        <v>92</v>
      </c>
      <c r="H32" s="62" t="s">
        <v>92</v>
      </c>
      <c r="I32" s="62" t="s">
        <v>92</v>
      </c>
      <c r="J32" s="62" t="s">
        <v>92</v>
      </c>
      <c r="K32" s="62" t="s">
        <v>92</v>
      </c>
      <c r="L32" s="62" t="s">
        <v>92</v>
      </c>
      <c r="M32" s="62" t="s">
        <v>92</v>
      </c>
      <c r="N32" s="62" t="s">
        <v>92</v>
      </c>
      <c r="O32" s="62" t="s">
        <v>92</v>
      </c>
      <c r="P32" s="62" t="s">
        <v>92</v>
      </c>
      <c r="Q32" s="62" t="s">
        <v>92</v>
      </c>
      <c r="R32" s="62" t="s">
        <v>92</v>
      </c>
      <c r="S32" s="62" t="s">
        <v>92</v>
      </c>
      <c r="T32" s="63" t="s">
        <v>92</v>
      </c>
      <c r="U32" s="62" t="s">
        <v>92</v>
      </c>
      <c r="V32" s="63" t="s">
        <v>92</v>
      </c>
      <c r="W32" s="62" t="s">
        <v>92</v>
      </c>
      <c r="X32" s="63" t="s">
        <v>92</v>
      </c>
      <c r="Y32" s="62" t="s">
        <v>92</v>
      </c>
      <c r="Z32" s="63" t="s">
        <v>92</v>
      </c>
      <c r="AA32" s="62" t="s">
        <v>92</v>
      </c>
      <c r="AB32" s="63" t="s">
        <v>92</v>
      </c>
      <c r="AC32" s="62" t="s">
        <v>92</v>
      </c>
      <c r="AD32" s="63" t="s">
        <v>92</v>
      </c>
      <c r="AE32" s="62" t="s">
        <v>92</v>
      </c>
      <c r="AF32" s="63" t="s">
        <v>92</v>
      </c>
      <c r="AG32" s="62" t="s">
        <v>92</v>
      </c>
      <c r="AH32" s="63" t="s">
        <v>92</v>
      </c>
      <c r="AI32" s="62" t="s">
        <v>92</v>
      </c>
      <c r="AJ32" s="63" t="s">
        <v>92</v>
      </c>
    </row>
    <row r="33" spans="1:36">
      <c r="A33" s="173" t="s">
        <v>131</v>
      </c>
      <c r="B33" s="101" t="s">
        <v>227</v>
      </c>
      <c r="C33" s="64" t="s">
        <v>92</v>
      </c>
      <c r="D33" s="65" t="s">
        <v>92</v>
      </c>
      <c r="E33" s="64" t="s">
        <v>92</v>
      </c>
      <c r="F33" s="64" t="s">
        <v>92</v>
      </c>
      <c r="G33" s="64" t="s">
        <v>92</v>
      </c>
      <c r="H33" s="64" t="s">
        <v>92</v>
      </c>
      <c r="I33" s="64" t="s">
        <v>92</v>
      </c>
      <c r="J33" s="64" t="s">
        <v>92</v>
      </c>
      <c r="K33" s="64" t="s">
        <v>92</v>
      </c>
      <c r="L33" s="64" t="s">
        <v>92</v>
      </c>
      <c r="M33" s="64" t="s">
        <v>92</v>
      </c>
      <c r="N33" s="64" t="s">
        <v>92</v>
      </c>
      <c r="O33" s="64" t="s">
        <v>92</v>
      </c>
      <c r="P33" s="64" t="s">
        <v>92</v>
      </c>
      <c r="Q33" s="64" t="s">
        <v>92</v>
      </c>
      <c r="R33" s="64" t="s">
        <v>92</v>
      </c>
      <c r="S33" s="64" t="s">
        <v>92</v>
      </c>
      <c r="T33" s="65" t="s">
        <v>92</v>
      </c>
      <c r="U33" s="64" t="s">
        <v>92</v>
      </c>
      <c r="V33" s="65" t="s">
        <v>92</v>
      </c>
      <c r="W33" s="64" t="s">
        <v>92</v>
      </c>
      <c r="X33" s="65" t="s">
        <v>92</v>
      </c>
      <c r="Y33" s="64" t="s">
        <v>92</v>
      </c>
      <c r="Z33" s="65" t="s">
        <v>92</v>
      </c>
      <c r="AA33" s="64" t="s">
        <v>92</v>
      </c>
      <c r="AB33" s="65" t="s">
        <v>92</v>
      </c>
      <c r="AC33" s="64" t="s">
        <v>92</v>
      </c>
      <c r="AD33" s="65" t="s">
        <v>92</v>
      </c>
      <c r="AE33" s="64" t="s">
        <v>92</v>
      </c>
      <c r="AF33" s="65" t="s">
        <v>92</v>
      </c>
      <c r="AG33" s="64" t="s">
        <v>92</v>
      </c>
      <c r="AH33" s="65" t="s">
        <v>92</v>
      </c>
      <c r="AI33" s="64" t="s">
        <v>92</v>
      </c>
      <c r="AJ33" s="65" t="s">
        <v>92</v>
      </c>
    </row>
    <row r="34" spans="1:36" ht="15" thickBot="1">
      <c r="A34" s="174" t="s">
        <v>132</v>
      </c>
      <c r="B34" s="104" t="s">
        <v>227</v>
      </c>
      <c r="C34" s="67" t="s">
        <v>92</v>
      </c>
      <c r="D34" s="68" t="s">
        <v>92</v>
      </c>
      <c r="E34" s="67" t="s">
        <v>92</v>
      </c>
      <c r="F34" s="67" t="s">
        <v>92</v>
      </c>
      <c r="G34" s="67" t="s">
        <v>92</v>
      </c>
      <c r="H34" s="67" t="s">
        <v>92</v>
      </c>
      <c r="I34" s="67" t="s">
        <v>92</v>
      </c>
      <c r="J34" s="67" t="s">
        <v>92</v>
      </c>
      <c r="K34" s="67" t="s">
        <v>92</v>
      </c>
      <c r="L34" s="67" t="s">
        <v>92</v>
      </c>
      <c r="M34" s="67" t="s">
        <v>92</v>
      </c>
      <c r="N34" s="67" t="s">
        <v>92</v>
      </c>
      <c r="O34" s="67" t="s">
        <v>92</v>
      </c>
      <c r="P34" s="67" t="s">
        <v>92</v>
      </c>
      <c r="Q34" s="67" t="s">
        <v>92</v>
      </c>
      <c r="R34" s="67" t="s">
        <v>92</v>
      </c>
      <c r="S34" s="67" t="s">
        <v>92</v>
      </c>
      <c r="T34" s="67" t="s">
        <v>92</v>
      </c>
      <c r="U34" s="67" t="s">
        <v>92</v>
      </c>
      <c r="V34" s="67" t="s">
        <v>92</v>
      </c>
      <c r="W34" s="67" t="s">
        <v>92</v>
      </c>
      <c r="X34" s="67" t="s">
        <v>92</v>
      </c>
      <c r="Y34" s="67" t="s">
        <v>92</v>
      </c>
      <c r="Z34" s="67" t="s">
        <v>92</v>
      </c>
      <c r="AA34" s="67" t="s">
        <v>92</v>
      </c>
      <c r="AB34" s="67" t="s">
        <v>92</v>
      </c>
      <c r="AC34" s="67" t="s">
        <v>92</v>
      </c>
      <c r="AD34" s="67" t="s">
        <v>92</v>
      </c>
      <c r="AE34" s="67" t="s">
        <v>92</v>
      </c>
      <c r="AF34" s="67" t="s">
        <v>92</v>
      </c>
      <c r="AG34" s="67" t="s">
        <v>92</v>
      </c>
      <c r="AH34" s="67" t="s">
        <v>92</v>
      </c>
      <c r="AI34" s="67" t="s">
        <v>92</v>
      </c>
      <c r="AJ34" s="68" t="s">
        <v>92</v>
      </c>
    </row>
    <row r="35" spans="1:36">
      <c r="A35" s="171" t="s">
        <v>133</v>
      </c>
      <c r="B35" s="117" t="s">
        <v>227</v>
      </c>
      <c r="C35" s="70" t="s">
        <v>92</v>
      </c>
      <c r="D35" s="70" t="s">
        <v>92</v>
      </c>
      <c r="E35" s="70" t="s">
        <v>92</v>
      </c>
      <c r="F35" s="70" t="s">
        <v>92</v>
      </c>
      <c r="G35" s="70" t="s">
        <v>92</v>
      </c>
      <c r="H35" s="70" t="s">
        <v>92</v>
      </c>
      <c r="I35" s="70" t="s">
        <v>92</v>
      </c>
      <c r="J35" s="70" t="s">
        <v>92</v>
      </c>
      <c r="K35" s="70" t="s">
        <v>92</v>
      </c>
      <c r="L35" s="70" t="s">
        <v>92</v>
      </c>
      <c r="M35" s="70" t="s">
        <v>92</v>
      </c>
      <c r="N35" s="70" t="s">
        <v>92</v>
      </c>
      <c r="O35" s="70" t="s">
        <v>92</v>
      </c>
      <c r="P35" s="70" t="s">
        <v>92</v>
      </c>
      <c r="Q35" s="70" t="s">
        <v>92</v>
      </c>
      <c r="R35" s="70" t="s">
        <v>92</v>
      </c>
      <c r="S35" s="70" t="s">
        <v>92</v>
      </c>
      <c r="T35" s="70" t="s">
        <v>92</v>
      </c>
      <c r="U35" s="70" t="s">
        <v>92</v>
      </c>
      <c r="V35" s="70" t="s">
        <v>92</v>
      </c>
      <c r="W35" s="70" t="s">
        <v>92</v>
      </c>
      <c r="X35" s="70" t="s">
        <v>92</v>
      </c>
      <c r="Y35" s="70" t="s">
        <v>92</v>
      </c>
      <c r="Z35" s="70" t="s">
        <v>92</v>
      </c>
      <c r="AA35" s="70" t="s">
        <v>92</v>
      </c>
      <c r="AB35" s="70" t="s">
        <v>92</v>
      </c>
      <c r="AC35" s="70" t="s">
        <v>92</v>
      </c>
      <c r="AD35" s="70" t="s">
        <v>92</v>
      </c>
      <c r="AE35" s="70" t="s">
        <v>92</v>
      </c>
      <c r="AF35" s="70" t="s">
        <v>92</v>
      </c>
      <c r="AG35" s="70" t="s">
        <v>92</v>
      </c>
      <c r="AH35" s="70" t="s">
        <v>92</v>
      </c>
      <c r="AI35" s="70" t="s">
        <v>92</v>
      </c>
      <c r="AJ35" s="70" t="s">
        <v>92</v>
      </c>
    </row>
    <row r="36" spans="1:36">
      <c r="A36" s="172" t="s">
        <v>134</v>
      </c>
      <c r="B36" s="102" t="s">
        <v>227</v>
      </c>
      <c r="C36" s="71">
        <v>25</v>
      </c>
      <c r="D36" s="71">
        <v>25</v>
      </c>
      <c r="E36" s="71">
        <v>25</v>
      </c>
      <c r="F36" s="71">
        <v>25</v>
      </c>
      <c r="G36" s="71">
        <v>25</v>
      </c>
      <c r="H36" s="71">
        <v>25</v>
      </c>
      <c r="I36" s="71">
        <v>25</v>
      </c>
      <c r="J36" s="71">
        <v>25</v>
      </c>
      <c r="K36" s="71">
        <v>25</v>
      </c>
      <c r="L36" s="71">
        <v>25</v>
      </c>
      <c r="M36" s="71">
        <v>25</v>
      </c>
      <c r="N36" s="71">
        <v>25</v>
      </c>
      <c r="O36" s="71">
        <v>25</v>
      </c>
      <c r="P36" s="71">
        <v>25</v>
      </c>
      <c r="Q36" s="71">
        <v>25</v>
      </c>
      <c r="R36" s="71">
        <v>25</v>
      </c>
      <c r="S36" s="71">
        <v>25</v>
      </c>
      <c r="T36" s="71">
        <v>25</v>
      </c>
      <c r="U36" s="71">
        <v>25</v>
      </c>
      <c r="V36" s="71">
        <v>25</v>
      </c>
      <c r="W36" s="71">
        <v>25</v>
      </c>
      <c r="X36" s="71">
        <v>25</v>
      </c>
      <c r="Y36" s="71">
        <v>25</v>
      </c>
      <c r="Z36" s="71">
        <v>25</v>
      </c>
      <c r="AA36" s="71">
        <v>25</v>
      </c>
      <c r="AB36" s="71">
        <v>25</v>
      </c>
      <c r="AC36" s="71">
        <v>25</v>
      </c>
      <c r="AD36" s="71">
        <v>25</v>
      </c>
      <c r="AE36" s="71">
        <v>25</v>
      </c>
      <c r="AF36" s="71">
        <v>25</v>
      </c>
      <c r="AG36" s="71">
        <v>25</v>
      </c>
      <c r="AH36" s="71">
        <v>25</v>
      </c>
      <c r="AI36" s="71">
        <v>25</v>
      </c>
      <c r="AJ36" s="71">
        <v>25</v>
      </c>
    </row>
    <row r="37" spans="1:36">
      <c r="A37" s="169" t="s">
        <v>135</v>
      </c>
      <c r="B37" s="119" t="s">
        <v>227</v>
      </c>
      <c r="C37" s="72">
        <v>1.92</v>
      </c>
      <c r="D37" s="72">
        <v>1.92</v>
      </c>
      <c r="E37" s="72">
        <v>2.88</v>
      </c>
      <c r="F37" s="72">
        <v>2.88</v>
      </c>
      <c r="G37" s="72">
        <v>2.88</v>
      </c>
      <c r="H37" s="72">
        <v>2.88</v>
      </c>
      <c r="I37" s="72">
        <v>2.88</v>
      </c>
      <c r="J37" s="72">
        <v>2.88</v>
      </c>
      <c r="K37" s="72">
        <v>4.32</v>
      </c>
      <c r="L37" s="72">
        <v>4.32</v>
      </c>
      <c r="M37" s="72">
        <v>4.32</v>
      </c>
      <c r="N37" s="72">
        <v>4.32</v>
      </c>
      <c r="O37" s="72">
        <v>4.32</v>
      </c>
      <c r="P37" s="72">
        <v>4.32</v>
      </c>
      <c r="Q37" s="72">
        <v>4.32</v>
      </c>
      <c r="R37" s="72">
        <v>4.32</v>
      </c>
      <c r="S37" s="72">
        <v>6.24</v>
      </c>
      <c r="T37" s="72">
        <v>6.56</v>
      </c>
      <c r="U37" s="72">
        <v>6.24</v>
      </c>
      <c r="V37" s="72">
        <v>6.56</v>
      </c>
      <c r="W37" s="72">
        <v>6.24</v>
      </c>
      <c r="X37" s="72">
        <v>6.56</v>
      </c>
      <c r="Y37" s="72">
        <v>6.24</v>
      </c>
      <c r="Z37" s="72">
        <v>6.56</v>
      </c>
      <c r="AA37" s="72">
        <v>10.4</v>
      </c>
      <c r="AB37" s="72">
        <v>8.9600000000000009</v>
      </c>
      <c r="AC37" s="72">
        <v>10.4</v>
      </c>
      <c r="AD37" s="72">
        <v>8.9600000000000009</v>
      </c>
      <c r="AE37" s="72">
        <v>10.4</v>
      </c>
      <c r="AF37" s="72">
        <v>8.9600000000000009</v>
      </c>
      <c r="AG37" s="72">
        <v>10.4</v>
      </c>
      <c r="AH37" s="72">
        <v>8.9600000000000009</v>
      </c>
      <c r="AI37" s="72">
        <v>11.2</v>
      </c>
      <c r="AJ37" s="72">
        <v>9.6</v>
      </c>
    </row>
    <row r="38" spans="1:36" ht="15" thickBot="1">
      <c r="A38" s="172" t="s">
        <v>136</v>
      </c>
      <c r="B38" s="104" t="s">
        <v>270</v>
      </c>
      <c r="C38" s="136" t="s">
        <v>92</v>
      </c>
      <c r="D38" s="72" t="s">
        <v>92</v>
      </c>
      <c r="E38" s="72" t="s">
        <v>92</v>
      </c>
      <c r="F38" s="72" t="s">
        <v>92</v>
      </c>
      <c r="G38" s="72" t="s">
        <v>92</v>
      </c>
      <c r="H38" s="72" t="s">
        <v>92</v>
      </c>
      <c r="I38" s="72" t="s">
        <v>92</v>
      </c>
      <c r="J38" s="72" t="s">
        <v>92</v>
      </c>
      <c r="K38" s="72" t="s">
        <v>92</v>
      </c>
      <c r="L38" s="72" t="s">
        <v>92</v>
      </c>
      <c r="M38" s="72" t="s">
        <v>92</v>
      </c>
      <c r="N38" s="72" t="s">
        <v>92</v>
      </c>
      <c r="O38" s="72" t="s">
        <v>92</v>
      </c>
      <c r="P38" s="72" t="s">
        <v>92</v>
      </c>
      <c r="Q38" s="72" t="s">
        <v>92</v>
      </c>
      <c r="R38" s="72" t="s">
        <v>92</v>
      </c>
      <c r="S38" s="72" t="s">
        <v>92</v>
      </c>
      <c r="T38" s="72" t="s">
        <v>92</v>
      </c>
      <c r="U38" s="72" t="s">
        <v>92</v>
      </c>
      <c r="V38" s="72" t="s">
        <v>92</v>
      </c>
      <c r="W38" s="72" t="s">
        <v>92</v>
      </c>
      <c r="X38" s="72" t="s">
        <v>92</v>
      </c>
      <c r="Y38" s="72" t="s">
        <v>92</v>
      </c>
      <c r="Z38" s="72" t="s">
        <v>92</v>
      </c>
      <c r="AA38" s="72" t="s">
        <v>92</v>
      </c>
      <c r="AB38" s="72" t="s">
        <v>92</v>
      </c>
      <c r="AC38" s="72" t="s">
        <v>92</v>
      </c>
      <c r="AD38" s="72" t="s">
        <v>92</v>
      </c>
      <c r="AE38" s="72" t="s">
        <v>92</v>
      </c>
      <c r="AF38" s="72" t="s">
        <v>92</v>
      </c>
      <c r="AG38" s="72" t="s">
        <v>92</v>
      </c>
      <c r="AH38" s="72" t="s">
        <v>92</v>
      </c>
      <c r="AI38" s="72" t="s">
        <v>92</v>
      </c>
      <c r="AJ38" s="72" t="s">
        <v>92</v>
      </c>
    </row>
    <row r="39" spans="1:36">
      <c r="A39" s="169" t="s">
        <v>137</v>
      </c>
      <c r="B39" s="119" t="s">
        <v>227</v>
      </c>
      <c r="C39" s="75">
        <v>450</v>
      </c>
      <c r="D39" s="75">
        <v>450</v>
      </c>
      <c r="E39" s="75">
        <v>450</v>
      </c>
      <c r="F39" s="75">
        <v>450</v>
      </c>
      <c r="G39" s="75">
        <v>450</v>
      </c>
      <c r="H39" s="75">
        <v>450</v>
      </c>
      <c r="I39" s="75">
        <v>450</v>
      </c>
      <c r="J39" s="75">
        <v>450</v>
      </c>
      <c r="K39" s="75">
        <v>450</v>
      </c>
      <c r="L39" s="75">
        <v>450</v>
      </c>
      <c r="M39" s="75">
        <v>450</v>
      </c>
      <c r="N39" s="75">
        <v>450</v>
      </c>
      <c r="O39" s="75">
        <v>450</v>
      </c>
      <c r="P39" s="75">
        <v>450</v>
      </c>
      <c r="Q39" s="75">
        <v>450</v>
      </c>
      <c r="R39" s="75">
        <v>450</v>
      </c>
      <c r="S39" s="75">
        <v>450</v>
      </c>
      <c r="T39" s="75">
        <v>450</v>
      </c>
      <c r="U39" s="75">
        <v>450</v>
      </c>
      <c r="V39" s="75">
        <v>450</v>
      </c>
      <c r="W39" s="75">
        <v>450</v>
      </c>
      <c r="X39" s="75">
        <v>450</v>
      </c>
      <c r="Y39" s="75">
        <v>450</v>
      </c>
      <c r="Z39" s="75">
        <v>450</v>
      </c>
      <c r="AA39" s="75">
        <v>450</v>
      </c>
      <c r="AB39" s="75">
        <v>450</v>
      </c>
      <c r="AC39" s="75">
        <v>450</v>
      </c>
      <c r="AD39" s="75">
        <v>450</v>
      </c>
      <c r="AE39" s="75">
        <v>450</v>
      </c>
      <c r="AF39" s="75">
        <v>450</v>
      </c>
      <c r="AG39" s="75">
        <v>450</v>
      </c>
      <c r="AH39" s="75">
        <v>450</v>
      </c>
      <c r="AI39" s="75">
        <v>450</v>
      </c>
      <c r="AJ39" s="75">
        <v>450</v>
      </c>
    </row>
    <row r="40" spans="1:36" ht="15" thickBot="1">
      <c r="A40" s="172" t="s">
        <v>138</v>
      </c>
      <c r="B40" s="104" t="s">
        <v>270</v>
      </c>
      <c r="C40" s="74" t="s">
        <v>92</v>
      </c>
      <c r="D40" s="74" t="s">
        <v>92</v>
      </c>
      <c r="E40" s="74" t="s">
        <v>92</v>
      </c>
      <c r="F40" s="74" t="s">
        <v>92</v>
      </c>
      <c r="G40" s="74" t="s">
        <v>92</v>
      </c>
      <c r="H40" s="74" t="s">
        <v>92</v>
      </c>
      <c r="I40" s="74" t="s">
        <v>92</v>
      </c>
      <c r="J40" s="74" t="s">
        <v>92</v>
      </c>
      <c r="K40" s="74" t="s">
        <v>92</v>
      </c>
      <c r="L40" s="74" t="s">
        <v>92</v>
      </c>
      <c r="M40" s="74" t="s">
        <v>92</v>
      </c>
      <c r="N40" s="74" t="s">
        <v>92</v>
      </c>
      <c r="O40" s="74" t="s">
        <v>92</v>
      </c>
      <c r="P40" s="74" t="s">
        <v>92</v>
      </c>
      <c r="Q40" s="74" t="s">
        <v>92</v>
      </c>
      <c r="R40" s="74" t="s">
        <v>92</v>
      </c>
      <c r="S40" s="74" t="s">
        <v>92</v>
      </c>
      <c r="T40" s="74" t="s">
        <v>92</v>
      </c>
      <c r="U40" s="74" t="s">
        <v>92</v>
      </c>
      <c r="V40" s="74" t="s">
        <v>92</v>
      </c>
      <c r="W40" s="74" t="s">
        <v>92</v>
      </c>
      <c r="X40" s="74" t="s">
        <v>92</v>
      </c>
      <c r="Y40" s="74" t="s">
        <v>92</v>
      </c>
      <c r="Z40" s="74" t="s">
        <v>92</v>
      </c>
      <c r="AA40" s="74" t="s">
        <v>92</v>
      </c>
      <c r="AB40" s="74" t="s">
        <v>92</v>
      </c>
      <c r="AC40" s="74" t="s">
        <v>92</v>
      </c>
      <c r="AD40" s="74" t="s">
        <v>92</v>
      </c>
      <c r="AE40" s="74" t="s">
        <v>92</v>
      </c>
      <c r="AF40" s="74" t="s">
        <v>92</v>
      </c>
      <c r="AG40" s="74" t="s">
        <v>92</v>
      </c>
      <c r="AH40" s="74" t="s">
        <v>92</v>
      </c>
      <c r="AI40" s="74" t="s">
        <v>92</v>
      </c>
      <c r="AJ40" s="74" t="s">
        <v>92</v>
      </c>
    </row>
    <row r="41" spans="1:36" ht="15" thickBot="1">
      <c r="A41" s="175" t="s">
        <v>139</v>
      </c>
      <c r="B41" s="104" t="s">
        <v>270</v>
      </c>
      <c r="C41" s="74" t="s">
        <v>92</v>
      </c>
      <c r="D41" s="74" t="s">
        <v>92</v>
      </c>
      <c r="E41" s="74" t="s">
        <v>92</v>
      </c>
      <c r="F41" s="74" t="s">
        <v>92</v>
      </c>
      <c r="G41" s="74" t="s">
        <v>92</v>
      </c>
      <c r="H41" s="74" t="s">
        <v>92</v>
      </c>
      <c r="I41" s="74" t="s">
        <v>92</v>
      </c>
      <c r="J41" s="74" t="s">
        <v>92</v>
      </c>
      <c r="K41" s="74" t="s">
        <v>92</v>
      </c>
      <c r="L41" s="74" t="s">
        <v>92</v>
      </c>
      <c r="M41" s="74" t="s">
        <v>92</v>
      </c>
      <c r="N41" s="74" t="s">
        <v>92</v>
      </c>
      <c r="O41" s="74" t="s">
        <v>92</v>
      </c>
      <c r="P41" s="74" t="s">
        <v>92</v>
      </c>
      <c r="Q41" s="74" t="s">
        <v>92</v>
      </c>
      <c r="R41" s="74" t="s">
        <v>92</v>
      </c>
      <c r="S41" s="74" t="s">
        <v>92</v>
      </c>
      <c r="T41" s="74" t="s">
        <v>92</v>
      </c>
      <c r="U41" s="74" t="s">
        <v>92</v>
      </c>
      <c r="V41" s="74" t="s">
        <v>92</v>
      </c>
      <c r="W41" s="74" t="s">
        <v>92</v>
      </c>
      <c r="X41" s="74" t="s">
        <v>92</v>
      </c>
      <c r="Y41" s="74" t="s">
        <v>92</v>
      </c>
      <c r="Z41" s="74" t="s">
        <v>92</v>
      </c>
      <c r="AA41" s="74" t="s">
        <v>92</v>
      </c>
      <c r="AB41" s="74" t="s">
        <v>92</v>
      </c>
      <c r="AC41" s="74" t="s">
        <v>92</v>
      </c>
      <c r="AD41" s="74" t="s">
        <v>92</v>
      </c>
      <c r="AE41" s="74" t="s">
        <v>92</v>
      </c>
      <c r="AF41" s="74" t="s">
        <v>92</v>
      </c>
      <c r="AG41" s="74" t="s">
        <v>92</v>
      </c>
      <c r="AH41" s="74" t="s">
        <v>92</v>
      </c>
      <c r="AI41" s="74" t="s">
        <v>92</v>
      </c>
      <c r="AJ41" s="74" t="s">
        <v>92</v>
      </c>
    </row>
    <row r="42" spans="1:36">
      <c r="A42" s="172" t="s">
        <v>140</v>
      </c>
      <c r="B42" s="102" t="s">
        <v>227</v>
      </c>
      <c r="C42" s="74">
        <v>240</v>
      </c>
      <c r="D42" s="74">
        <v>240</v>
      </c>
      <c r="E42" s="74" t="s">
        <v>92</v>
      </c>
      <c r="F42" s="74" t="s">
        <v>92</v>
      </c>
      <c r="G42" s="74" t="s">
        <v>92</v>
      </c>
      <c r="H42" s="74" t="s">
        <v>92</v>
      </c>
      <c r="I42" s="74" t="s">
        <v>92</v>
      </c>
      <c r="J42" s="74" t="s">
        <v>92</v>
      </c>
      <c r="K42" s="74" t="s">
        <v>92</v>
      </c>
      <c r="L42" s="74" t="s">
        <v>92</v>
      </c>
      <c r="M42" s="74" t="s">
        <v>92</v>
      </c>
      <c r="N42" s="74" t="s">
        <v>92</v>
      </c>
      <c r="O42" s="74" t="s">
        <v>92</v>
      </c>
      <c r="P42" s="74" t="s">
        <v>92</v>
      </c>
      <c r="Q42" s="74" t="s">
        <v>92</v>
      </c>
      <c r="R42" s="74" t="s">
        <v>92</v>
      </c>
      <c r="S42" s="74" t="s">
        <v>92</v>
      </c>
      <c r="T42" s="74" t="s">
        <v>92</v>
      </c>
      <c r="U42" s="74" t="s">
        <v>92</v>
      </c>
      <c r="V42" s="74" t="s">
        <v>92</v>
      </c>
      <c r="W42" s="74" t="s">
        <v>92</v>
      </c>
      <c r="X42" s="74" t="s">
        <v>92</v>
      </c>
      <c r="Y42" s="74" t="s">
        <v>92</v>
      </c>
      <c r="Z42" s="74" t="s">
        <v>92</v>
      </c>
      <c r="AA42" s="74" t="s">
        <v>92</v>
      </c>
      <c r="AB42" s="74" t="s">
        <v>92</v>
      </c>
      <c r="AC42" s="74" t="s">
        <v>92</v>
      </c>
      <c r="AD42" s="74" t="s">
        <v>92</v>
      </c>
      <c r="AE42" s="74" t="s">
        <v>92</v>
      </c>
      <c r="AF42" s="74" t="s">
        <v>92</v>
      </c>
      <c r="AG42" s="74" t="s">
        <v>92</v>
      </c>
      <c r="AH42" s="74" t="s">
        <v>92</v>
      </c>
      <c r="AI42" s="74" t="s">
        <v>92</v>
      </c>
      <c r="AJ42" s="74" t="s">
        <v>92</v>
      </c>
    </row>
    <row r="43" spans="1:36">
      <c r="A43" s="173" t="s">
        <v>141</v>
      </c>
      <c r="B43" s="121"/>
      <c r="C43" s="77" t="s">
        <v>267</v>
      </c>
      <c r="D43" s="77" t="s">
        <v>267</v>
      </c>
      <c r="E43" s="77" t="s">
        <v>267</v>
      </c>
      <c r="F43" s="77" t="s">
        <v>267</v>
      </c>
      <c r="G43" s="77" t="s">
        <v>267</v>
      </c>
      <c r="H43" s="77" t="s">
        <v>267</v>
      </c>
      <c r="I43" s="77" t="s">
        <v>267</v>
      </c>
      <c r="J43" s="77" t="s">
        <v>267</v>
      </c>
      <c r="K43" s="77" t="s">
        <v>267</v>
      </c>
      <c r="L43" s="77" t="s">
        <v>267</v>
      </c>
      <c r="M43" s="77" t="s">
        <v>267</v>
      </c>
      <c r="N43" s="77" t="s">
        <v>267</v>
      </c>
      <c r="O43" s="77" t="s">
        <v>267</v>
      </c>
      <c r="P43" s="77" t="s">
        <v>267</v>
      </c>
      <c r="Q43" s="77" t="s">
        <v>267</v>
      </c>
      <c r="R43" s="77" t="s">
        <v>267</v>
      </c>
      <c r="S43" s="77" t="s">
        <v>267</v>
      </c>
      <c r="T43" s="77" t="s">
        <v>267</v>
      </c>
      <c r="U43" s="77" t="s">
        <v>267</v>
      </c>
      <c r="V43" s="77" t="s">
        <v>267</v>
      </c>
      <c r="W43" s="77" t="s">
        <v>267</v>
      </c>
      <c r="X43" s="77" t="s">
        <v>267</v>
      </c>
      <c r="Y43" s="77" t="s">
        <v>267</v>
      </c>
      <c r="Z43" s="77" t="s">
        <v>267</v>
      </c>
      <c r="AA43" s="77" t="s">
        <v>267</v>
      </c>
      <c r="AB43" s="77" t="s">
        <v>267</v>
      </c>
      <c r="AC43" s="77" t="s">
        <v>267</v>
      </c>
      <c r="AD43" s="77" t="s">
        <v>267</v>
      </c>
      <c r="AE43" s="77" t="s">
        <v>267</v>
      </c>
      <c r="AF43" s="77" t="s">
        <v>267</v>
      </c>
      <c r="AG43" s="77" t="s">
        <v>267</v>
      </c>
      <c r="AH43" s="77" t="s">
        <v>267</v>
      </c>
      <c r="AI43" s="77" t="s">
        <v>267</v>
      </c>
      <c r="AJ43" s="77" t="s">
        <v>267</v>
      </c>
    </row>
    <row r="44" spans="1:36">
      <c r="A44" s="172" t="s">
        <v>142</v>
      </c>
      <c r="B44" s="102"/>
      <c r="C44" s="79" t="s">
        <v>92</v>
      </c>
      <c r="D44" s="79" t="s">
        <v>92</v>
      </c>
      <c r="E44" s="79" t="s">
        <v>92</v>
      </c>
      <c r="F44" s="79" t="s">
        <v>92</v>
      </c>
      <c r="G44" s="79" t="s">
        <v>92</v>
      </c>
      <c r="H44" s="79" t="s">
        <v>92</v>
      </c>
      <c r="I44" s="79" t="s">
        <v>92</v>
      </c>
      <c r="J44" s="79" t="s">
        <v>92</v>
      </c>
      <c r="K44" s="79" t="s">
        <v>92</v>
      </c>
      <c r="L44" s="79" t="s">
        <v>92</v>
      </c>
      <c r="M44" s="79" t="s">
        <v>92</v>
      </c>
      <c r="N44" s="79" t="s">
        <v>92</v>
      </c>
      <c r="O44" s="79" t="s">
        <v>92</v>
      </c>
      <c r="P44" s="79" t="s">
        <v>92</v>
      </c>
      <c r="Q44" s="79" t="s">
        <v>92</v>
      </c>
      <c r="R44" s="79" t="s">
        <v>92</v>
      </c>
      <c r="S44" s="79" t="s">
        <v>92</v>
      </c>
      <c r="T44" s="79" t="s">
        <v>92</v>
      </c>
      <c r="U44" s="79" t="s">
        <v>92</v>
      </c>
      <c r="V44" s="79" t="s">
        <v>92</v>
      </c>
      <c r="W44" s="79" t="s">
        <v>92</v>
      </c>
      <c r="X44" s="79" t="s">
        <v>92</v>
      </c>
      <c r="Y44" s="79" t="s">
        <v>92</v>
      </c>
      <c r="Z44" s="79" t="s">
        <v>92</v>
      </c>
      <c r="AA44" s="79" t="s">
        <v>92</v>
      </c>
      <c r="AB44" s="79" t="s">
        <v>92</v>
      </c>
      <c r="AC44" s="79" t="s">
        <v>92</v>
      </c>
      <c r="AD44" s="79" t="s">
        <v>92</v>
      </c>
      <c r="AE44" s="79" t="s">
        <v>92</v>
      </c>
      <c r="AF44" s="79" t="s">
        <v>92</v>
      </c>
      <c r="AG44" s="79" t="s">
        <v>92</v>
      </c>
      <c r="AH44" s="79" t="s">
        <v>92</v>
      </c>
      <c r="AI44" s="79" t="s">
        <v>92</v>
      </c>
      <c r="AJ44" s="79" t="s">
        <v>92</v>
      </c>
    </row>
    <row r="45" spans="1:36">
      <c r="A45" s="173" t="s">
        <v>143</v>
      </c>
      <c r="B45" s="121"/>
      <c r="C45" s="82" t="s">
        <v>92</v>
      </c>
      <c r="D45" s="82" t="s">
        <v>92</v>
      </c>
      <c r="E45" s="82" t="s">
        <v>92</v>
      </c>
      <c r="F45" s="82" t="s">
        <v>92</v>
      </c>
      <c r="G45" s="82" t="s">
        <v>92</v>
      </c>
      <c r="H45" s="82" t="s">
        <v>92</v>
      </c>
      <c r="I45" s="82" t="s">
        <v>92</v>
      </c>
      <c r="J45" s="82" t="s">
        <v>92</v>
      </c>
      <c r="K45" s="82" t="s">
        <v>92</v>
      </c>
      <c r="L45" s="82" t="s">
        <v>92</v>
      </c>
      <c r="M45" s="82" t="s">
        <v>92</v>
      </c>
      <c r="N45" s="82" t="s">
        <v>92</v>
      </c>
      <c r="O45" s="82" t="s">
        <v>92</v>
      </c>
      <c r="P45" s="82" t="s">
        <v>92</v>
      </c>
      <c r="Q45" s="82" t="s">
        <v>92</v>
      </c>
      <c r="R45" s="82" t="s">
        <v>92</v>
      </c>
      <c r="S45" s="82" t="s">
        <v>92</v>
      </c>
      <c r="T45" s="82" t="s">
        <v>92</v>
      </c>
      <c r="U45" s="82" t="s">
        <v>92</v>
      </c>
      <c r="V45" s="82" t="s">
        <v>92</v>
      </c>
      <c r="W45" s="82" t="s">
        <v>92</v>
      </c>
      <c r="X45" s="82" t="s">
        <v>92</v>
      </c>
      <c r="Y45" s="82" t="s">
        <v>92</v>
      </c>
      <c r="Z45" s="82" t="s">
        <v>92</v>
      </c>
      <c r="AA45" s="82" t="s">
        <v>92</v>
      </c>
      <c r="AB45" s="82" t="s">
        <v>92</v>
      </c>
      <c r="AC45" s="82" t="s">
        <v>92</v>
      </c>
      <c r="AD45" s="82" t="s">
        <v>92</v>
      </c>
      <c r="AE45" s="82" t="s">
        <v>92</v>
      </c>
      <c r="AF45" s="82" t="s">
        <v>92</v>
      </c>
      <c r="AG45" s="82" t="s">
        <v>92</v>
      </c>
      <c r="AH45" s="82" t="s">
        <v>92</v>
      </c>
      <c r="AI45" s="82" t="s">
        <v>92</v>
      </c>
      <c r="AJ45" s="82" t="s">
        <v>92</v>
      </c>
    </row>
    <row r="46" spans="1:36" ht="15" thickBot="1">
      <c r="A46" s="174" t="s">
        <v>144</v>
      </c>
      <c r="B46" s="104"/>
      <c r="C46" s="68" t="s">
        <v>92</v>
      </c>
      <c r="D46" s="68" t="s">
        <v>92</v>
      </c>
      <c r="E46" s="68" t="s">
        <v>92</v>
      </c>
      <c r="F46" s="68" t="s">
        <v>92</v>
      </c>
      <c r="G46" s="68" t="s">
        <v>92</v>
      </c>
      <c r="H46" s="68" t="s">
        <v>92</v>
      </c>
      <c r="I46" s="68" t="s">
        <v>92</v>
      </c>
      <c r="J46" s="68" t="s">
        <v>92</v>
      </c>
      <c r="K46" s="68" t="s">
        <v>92</v>
      </c>
      <c r="L46" s="68" t="s">
        <v>92</v>
      </c>
      <c r="M46" s="68" t="s">
        <v>92</v>
      </c>
      <c r="N46" s="68" t="s">
        <v>92</v>
      </c>
      <c r="O46" s="68" t="s">
        <v>92</v>
      </c>
      <c r="P46" s="68" t="s">
        <v>92</v>
      </c>
      <c r="Q46" s="68" t="s">
        <v>92</v>
      </c>
      <c r="R46" s="68" t="s">
        <v>92</v>
      </c>
      <c r="S46" s="68" t="s">
        <v>92</v>
      </c>
      <c r="T46" s="68" t="s">
        <v>92</v>
      </c>
      <c r="U46" s="68" t="s">
        <v>92</v>
      </c>
      <c r="V46" s="68" t="s">
        <v>92</v>
      </c>
      <c r="W46" s="68" t="s">
        <v>92</v>
      </c>
      <c r="X46" s="68" t="s">
        <v>92</v>
      </c>
      <c r="Y46" s="68" t="s">
        <v>92</v>
      </c>
      <c r="Z46" s="68" t="s">
        <v>92</v>
      </c>
      <c r="AA46" s="68" t="s">
        <v>92</v>
      </c>
      <c r="AB46" s="68" t="s">
        <v>92</v>
      </c>
      <c r="AC46" s="68" t="s">
        <v>92</v>
      </c>
      <c r="AD46" s="68" t="s">
        <v>92</v>
      </c>
      <c r="AE46" s="68" t="s">
        <v>92</v>
      </c>
      <c r="AF46" s="68" t="s">
        <v>92</v>
      </c>
      <c r="AG46" s="68" t="s">
        <v>92</v>
      </c>
      <c r="AH46" s="68" t="s">
        <v>92</v>
      </c>
      <c r="AI46" s="68" t="s">
        <v>92</v>
      </c>
      <c r="AJ46" s="68" t="s">
        <v>92</v>
      </c>
    </row>
    <row r="48" spans="1:36">
      <c r="A48" s="180" t="s">
        <v>271</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3645B-841F-443C-AF9E-D55603D55AF9}">
  <sheetPr codeName="Sheet12">
    <tabColor theme="8" tint="0.59999389629810485"/>
  </sheetPr>
  <dimension ref="A1:AD62"/>
  <sheetViews>
    <sheetView zoomScale="120" zoomScaleNormal="120" workbookViewId="0">
      <selection activeCell="J9" sqref="J9"/>
    </sheetView>
  </sheetViews>
  <sheetFormatPr defaultRowHeight="14.45"/>
  <sheetData>
    <row r="1" spans="1:30" ht="33.75" customHeight="1">
      <c r="A1" s="581" t="s">
        <v>272</v>
      </c>
      <c r="B1" s="581"/>
      <c r="C1" s="581"/>
      <c r="D1" s="581"/>
      <c r="E1" s="581"/>
      <c r="F1" s="581"/>
      <c r="G1" s="581"/>
      <c r="H1" s="2"/>
      <c r="I1" s="2"/>
      <c r="J1" s="2"/>
      <c r="K1" s="2"/>
      <c r="L1" s="2"/>
      <c r="M1" s="2"/>
      <c r="N1" s="2"/>
      <c r="O1" s="2"/>
      <c r="P1" s="2"/>
      <c r="Q1" s="2"/>
      <c r="R1" s="2"/>
      <c r="S1" s="2"/>
      <c r="T1" s="2"/>
      <c r="U1" s="2"/>
      <c r="V1" s="2"/>
      <c r="W1" s="2"/>
      <c r="X1" s="2"/>
      <c r="Y1" s="2"/>
      <c r="Z1" s="2"/>
      <c r="AA1" s="2"/>
      <c r="AB1" s="2"/>
      <c r="AC1" s="2"/>
      <c r="AD1" s="2"/>
    </row>
    <row r="2" spans="1:30" ht="21.75" customHeight="1">
      <c r="A2" s="220"/>
      <c r="B2" s="220" t="s">
        <v>273</v>
      </c>
      <c r="C2" s="220"/>
      <c r="D2" s="220"/>
      <c r="E2" s="220"/>
      <c r="F2" s="220"/>
      <c r="G2" s="220"/>
      <c r="H2" s="2"/>
      <c r="I2" s="2"/>
      <c r="J2" s="2"/>
      <c r="K2" s="2"/>
      <c r="L2" s="2"/>
      <c r="M2" s="2"/>
      <c r="N2" s="2"/>
      <c r="O2" s="2"/>
      <c r="P2" s="2"/>
      <c r="Q2" s="2"/>
      <c r="R2" s="2"/>
      <c r="S2" s="2"/>
      <c r="T2" s="2"/>
      <c r="U2" s="2"/>
      <c r="V2" s="2"/>
      <c r="W2" s="2"/>
      <c r="X2" s="2"/>
      <c r="Y2" s="2"/>
      <c r="Z2" s="2"/>
      <c r="AA2" s="2"/>
      <c r="AB2" s="2"/>
      <c r="AC2" s="2"/>
      <c r="AD2" s="2"/>
    </row>
    <row r="3" spans="1:30">
      <c r="A3" s="220"/>
      <c r="B3" s="220" t="s">
        <v>274</v>
      </c>
      <c r="C3" s="220"/>
      <c r="D3" s="220"/>
      <c r="E3" s="220"/>
      <c r="F3" s="220"/>
      <c r="G3" s="220"/>
      <c r="H3" s="2"/>
      <c r="I3" s="2"/>
      <c r="J3" s="2"/>
      <c r="K3" s="2"/>
      <c r="L3" s="2"/>
      <c r="M3" s="2"/>
      <c r="N3" s="2"/>
      <c r="O3" s="2"/>
      <c r="P3" s="2"/>
      <c r="Q3" s="2"/>
      <c r="R3" s="2"/>
      <c r="S3" s="2"/>
      <c r="T3" s="2"/>
      <c r="U3" s="2"/>
      <c r="V3" s="2"/>
      <c r="W3" s="2"/>
      <c r="X3" s="2"/>
      <c r="Y3" s="2"/>
      <c r="Z3" s="2"/>
      <c r="AA3" s="2"/>
      <c r="AB3" s="2"/>
      <c r="AC3" s="2"/>
      <c r="AD3" s="2"/>
    </row>
    <row r="4" spans="1:30">
      <c r="A4" s="220"/>
      <c r="B4" s="220" t="s">
        <v>275</v>
      </c>
      <c r="C4" s="220"/>
      <c r="D4" s="220"/>
      <c r="E4" s="220"/>
      <c r="F4" s="220"/>
      <c r="G4" s="220"/>
      <c r="H4" s="2"/>
      <c r="I4" s="2"/>
      <c r="J4" s="2"/>
      <c r="K4" s="2"/>
      <c r="L4" s="2"/>
      <c r="M4" s="2"/>
      <c r="N4" s="2"/>
      <c r="O4" s="2"/>
      <c r="P4" s="2"/>
      <c r="Q4" s="2"/>
      <c r="R4" s="2"/>
      <c r="S4" s="2"/>
      <c r="T4" s="2"/>
      <c r="U4" s="2"/>
      <c r="V4" s="2"/>
      <c r="W4" s="2"/>
      <c r="X4" s="2"/>
      <c r="Y4" s="2"/>
      <c r="Z4" s="2"/>
      <c r="AA4" s="2"/>
      <c r="AB4" s="2"/>
      <c r="AC4" s="2"/>
      <c r="AD4" s="2"/>
    </row>
    <row r="5" spans="1:30">
      <c r="A5" s="220"/>
      <c r="B5" s="220" t="s">
        <v>276</v>
      </c>
      <c r="C5" s="220"/>
      <c r="D5" s="220"/>
      <c r="E5" s="220"/>
      <c r="F5" s="220"/>
      <c r="G5" s="220"/>
      <c r="H5" s="2"/>
      <c r="I5" s="2"/>
      <c r="J5" s="2"/>
      <c r="K5" s="2"/>
      <c r="L5" s="2"/>
      <c r="M5" s="2"/>
      <c r="N5" s="2"/>
      <c r="O5" s="2"/>
      <c r="P5" s="2"/>
      <c r="Q5" s="2"/>
      <c r="R5" s="2"/>
      <c r="S5" s="2"/>
      <c r="T5" s="2"/>
      <c r="U5" s="2"/>
      <c r="V5" s="2"/>
      <c r="W5" s="2"/>
      <c r="X5" s="2"/>
      <c r="Y5" s="2"/>
      <c r="Z5" s="2"/>
      <c r="AA5" s="2"/>
      <c r="AB5" s="2"/>
      <c r="AC5" s="2"/>
      <c r="AD5" s="2"/>
    </row>
    <row r="6" spans="1:30">
      <c r="A6" s="220"/>
      <c r="B6" s="220" t="s">
        <v>277</v>
      </c>
      <c r="C6" s="220"/>
      <c r="D6" s="220"/>
      <c r="E6" s="220"/>
      <c r="F6" s="220"/>
      <c r="G6" s="220"/>
      <c r="H6" s="2"/>
      <c r="I6" s="2"/>
      <c r="J6" s="2"/>
      <c r="K6" s="2"/>
      <c r="L6" s="2"/>
      <c r="M6" s="2"/>
      <c r="N6" s="2"/>
      <c r="O6" s="2"/>
      <c r="P6" s="2"/>
      <c r="Q6" s="2"/>
      <c r="R6" s="2"/>
      <c r="S6" s="2"/>
      <c r="T6" s="2"/>
      <c r="U6" s="2"/>
      <c r="V6" s="2"/>
      <c r="W6" s="2"/>
      <c r="X6" s="2"/>
      <c r="Y6" s="2"/>
      <c r="Z6" s="2"/>
      <c r="AA6" s="2"/>
      <c r="AB6" s="2"/>
      <c r="AC6" s="2"/>
      <c r="AD6" s="2"/>
    </row>
    <row r="7" spans="1:30">
      <c r="A7" s="220"/>
      <c r="B7" s="220" t="s">
        <v>278</v>
      </c>
      <c r="C7" s="220"/>
      <c r="D7" s="220"/>
      <c r="E7" s="220"/>
      <c r="F7" s="220"/>
      <c r="G7" s="220"/>
      <c r="H7" s="2"/>
      <c r="I7" s="2"/>
      <c r="J7" s="2"/>
      <c r="K7" s="2"/>
      <c r="L7" s="2"/>
      <c r="M7" s="2"/>
      <c r="N7" s="2"/>
      <c r="O7" s="2"/>
      <c r="P7" s="2"/>
      <c r="Q7" s="2"/>
      <c r="R7" s="2"/>
      <c r="S7" s="2"/>
      <c r="T7" s="2"/>
      <c r="U7" s="2"/>
      <c r="V7" s="2"/>
      <c r="W7" s="2"/>
      <c r="X7" s="2"/>
      <c r="Y7" s="2"/>
      <c r="Z7" s="2"/>
      <c r="AA7" s="2"/>
      <c r="AB7" s="2"/>
      <c r="AC7" s="2"/>
      <c r="AD7" s="2"/>
    </row>
    <row r="8" spans="1:30">
      <c r="A8" s="220"/>
      <c r="B8" s="220" t="s">
        <v>279</v>
      </c>
      <c r="C8" s="220"/>
      <c r="D8" s="220"/>
      <c r="E8" s="220"/>
      <c r="F8" s="220"/>
      <c r="G8" s="220"/>
      <c r="H8" s="2"/>
      <c r="I8" s="2"/>
      <c r="J8" s="2"/>
      <c r="K8" s="2"/>
      <c r="L8" s="2"/>
      <c r="M8" s="2"/>
      <c r="N8" s="2"/>
      <c r="O8" s="2"/>
      <c r="P8" s="2"/>
      <c r="Q8" s="2"/>
      <c r="R8" s="2"/>
      <c r="S8" s="2"/>
      <c r="T8" s="2"/>
      <c r="U8" s="2"/>
      <c r="V8" s="2"/>
      <c r="W8" s="2"/>
      <c r="X8" s="2"/>
      <c r="Y8" s="2"/>
      <c r="Z8" s="2"/>
      <c r="AA8" s="2"/>
      <c r="AB8" s="2"/>
      <c r="AC8" s="2"/>
      <c r="AD8" s="2"/>
    </row>
    <row r="9" spans="1:30">
      <c r="A9" s="220"/>
      <c r="B9" s="220" t="s">
        <v>280</v>
      </c>
      <c r="C9" s="220"/>
      <c r="D9" s="220"/>
      <c r="E9" s="220"/>
      <c r="F9" s="220"/>
      <c r="G9" s="220"/>
      <c r="H9" s="2"/>
      <c r="I9" s="2"/>
      <c r="J9" s="2"/>
      <c r="K9" s="2"/>
      <c r="L9" s="2"/>
      <c r="M9" s="2"/>
      <c r="N9" s="2"/>
      <c r="O9" s="2"/>
      <c r="P9" s="2"/>
      <c r="Q9" s="2"/>
      <c r="R9" s="2"/>
      <c r="S9" s="2"/>
      <c r="T9" s="2"/>
      <c r="U9" s="2"/>
      <c r="V9" s="2"/>
      <c r="W9" s="2"/>
      <c r="X9" s="2"/>
      <c r="Y9" s="2"/>
      <c r="Z9" s="2"/>
      <c r="AA9" s="2"/>
      <c r="AB9" s="2"/>
      <c r="AC9" s="2"/>
      <c r="AD9" s="2"/>
    </row>
    <row r="10" spans="1:30">
      <c r="A10" s="220"/>
      <c r="B10" s="220" t="s">
        <v>281</v>
      </c>
      <c r="C10" s="220"/>
      <c r="D10" s="220"/>
      <c r="E10" s="220"/>
      <c r="F10" s="220"/>
      <c r="G10" s="220"/>
      <c r="H10" s="2"/>
      <c r="I10" s="2"/>
      <c r="J10" s="2"/>
      <c r="K10" s="2"/>
      <c r="L10" s="2"/>
      <c r="M10" s="2"/>
      <c r="N10" s="2"/>
      <c r="O10" s="2"/>
      <c r="P10" s="2"/>
      <c r="Q10" s="2"/>
      <c r="R10" s="2"/>
      <c r="S10" s="2"/>
      <c r="T10" s="2"/>
      <c r="U10" s="2"/>
      <c r="V10" s="2"/>
      <c r="W10" s="2"/>
      <c r="X10" s="2"/>
      <c r="Y10" s="2"/>
      <c r="Z10" s="2"/>
      <c r="AA10" s="2"/>
      <c r="AB10" s="2"/>
      <c r="AC10" s="2"/>
      <c r="AD10" s="2"/>
    </row>
    <row r="11" spans="1:30">
      <c r="A11" s="220"/>
      <c r="B11" s="220" t="s">
        <v>282</v>
      </c>
      <c r="C11" s="220"/>
      <c r="D11" s="220"/>
      <c r="E11" s="220"/>
      <c r="F11" s="220"/>
      <c r="G11" s="220"/>
      <c r="H11" s="2"/>
      <c r="I11" s="2"/>
      <c r="J11" s="2"/>
      <c r="K11" s="2"/>
      <c r="L11" s="2"/>
      <c r="M11" s="2"/>
      <c r="N11" s="2"/>
      <c r="O11" s="2"/>
      <c r="P11" s="2"/>
      <c r="Q11" s="2"/>
      <c r="R11" s="2"/>
      <c r="S11" s="2"/>
      <c r="T11" s="2"/>
      <c r="U11" s="2"/>
      <c r="V11" s="2"/>
      <c r="W11" s="2"/>
      <c r="X11" s="2"/>
      <c r="Y11" s="2"/>
      <c r="Z11" s="2"/>
      <c r="AA11" s="2"/>
      <c r="AB11" s="2"/>
      <c r="AC11" s="2"/>
      <c r="AD11" s="2"/>
    </row>
    <row r="12" spans="1:30">
      <c r="A12" s="220"/>
      <c r="B12" s="220" t="s">
        <v>283</v>
      </c>
      <c r="C12" s="220"/>
      <c r="D12" s="220"/>
      <c r="E12" s="220"/>
      <c r="F12" s="220"/>
      <c r="G12" s="220"/>
      <c r="H12" s="2"/>
      <c r="I12" s="2"/>
      <c r="J12" s="2"/>
      <c r="K12" s="2"/>
      <c r="L12" s="2"/>
      <c r="M12" s="2"/>
      <c r="N12" s="2"/>
      <c r="O12" s="2"/>
      <c r="P12" s="2"/>
      <c r="Q12" s="2"/>
      <c r="R12" s="2"/>
      <c r="S12" s="2"/>
      <c r="T12" s="2"/>
      <c r="U12" s="2"/>
      <c r="V12" s="2"/>
      <c r="W12" s="2"/>
      <c r="X12" s="2"/>
      <c r="Y12" s="2"/>
      <c r="Z12" s="2"/>
      <c r="AA12" s="2"/>
      <c r="AB12" s="2"/>
      <c r="AC12" s="2"/>
      <c r="AD12" s="2"/>
    </row>
    <row r="13" spans="1:30">
      <c r="A13" s="220"/>
      <c r="B13" s="220" t="s">
        <v>284</v>
      </c>
      <c r="C13" s="220"/>
      <c r="D13" s="220"/>
      <c r="E13" s="220"/>
      <c r="F13" s="220"/>
      <c r="G13" s="220"/>
      <c r="H13" s="2"/>
      <c r="I13" s="2"/>
      <c r="J13" s="2"/>
      <c r="K13" s="2"/>
      <c r="L13" s="2"/>
      <c r="M13" s="2"/>
      <c r="N13" s="2"/>
      <c r="O13" s="2"/>
      <c r="P13" s="2"/>
      <c r="Q13" s="2"/>
      <c r="R13" s="2"/>
      <c r="S13" s="2"/>
      <c r="T13" s="2"/>
      <c r="U13" s="2"/>
      <c r="V13" s="2"/>
      <c r="W13" s="2"/>
      <c r="X13" s="2"/>
      <c r="Y13" s="2"/>
      <c r="Z13" s="2"/>
      <c r="AA13" s="2"/>
      <c r="AB13" s="2"/>
      <c r="AC13" s="2"/>
      <c r="AD13" s="2"/>
    </row>
    <row r="14" spans="1:30">
      <c r="A14" s="220"/>
      <c r="B14" s="220" t="s">
        <v>285</v>
      </c>
      <c r="C14" s="220"/>
      <c r="D14" s="220"/>
      <c r="E14" s="220"/>
      <c r="F14" s="220"/>
      <c r="G14" s="220"/>
      <c r="H14" s="2"/>
      <c r="I14" s="2"/>
      <c r="J14" s="2"/>
      <c r="K14" s="2"/>
      <c r="L14" s="2"/>
      <c r="M14" s="2"/>
      <c r="N14" s="2"/>
      <c r="O14" s="2"/>
      <c r="P14" s="2"/>
      <c r="Q14" s="2"/>
      <c r="R14" s="2"/>
      <c r="S14" s="2"/>
      <c r="T14" s="2"/>
      <c r="U14" s="2"/>
      <c r="V14" s="2"/>
      <c r="W14" s="2"/>
      <c r="X14" s="2"/>
      <c r="Y14" s="2"/>
      <c r="Z14" s="2"/>
      <c r="AA14" s="2"/>
      <c r="AB14" s="2"/>
      <c r="AC14" s="2"/>
      <c r="AD14" s="2"/>
    </row>
    <row r="15" spans="1:30">
      <c r="A15" s="220"/>
      <c r="B15" s="220" t="s">
        <v>286</v>
      </c>
      <c r="C15" s="220"/>
      <c r="D15" s="220"/>
      <c r="E15" s="220"/>
      <c r="F15" s="220"/>
      <c r="G15" s="220"/>
      <c r="H15" s="2"/>
      <c r="I15" s="2"/>
      <c r="J15" s="2"/>
      <c r="K15" s="2"/>
      <c r="L15" s="2"/>
      <c r="M15" s="2"/>
      <c r="N15" s="2"/>
      <c r="O15" s="2"/>
      <c r="P15" s="2"/>
      <c r="Q15" s="2"/>
      <c r="R15" s="2"/>
      <c r="S15" s="2"/>
      <c r="T15" s="2"/>
      <c r="U15" s="2"/>
      <c r="V15" s="2"/>
      <c r="W15" s="2"/>
      <c r="X15" s="2"/>
      <c r="Y15" s="2"/>
      <c r="Z15" s="2"/>
      <c r="AA15" s="2"/>
      <c r="AB15" s="2"/>
      <c r="AC15" s="2"/>
      <c r="AD15" s="2"/>
    </row>
    <row r="16" spans="1:30">
      <c r="A16" s="220"/>
      <c r="B16" s="220" t="s">
        <v>287</v>
      </c>
      <c r="C16" s="220"/>
      <c r="D16" s="220"/>
      <c r="E16" s="220"/>
      <c r="F16" s="220"/>
      <c r="G16" s="220"/>
      <c r="H16" s="2"/>
      <c r="I16" s="2"/>
      <c r="J16" s="2"/>
      <c r="K16" s="2"/>
      <c r="L16" s="2"/>
      <c r="M16" s="2"/>
      <c r="N16" s="2"/>
      <c r="O16" s="2"/>
      <c r="P16" s="2"/>
      <c r="Q16" s="2"/>
      <c r="R16" s="2"/>
      <c r="S16" s="2"/>
      <c r="T16" s="2"/>
      <c r="U16" s="2"/>
      <c r="V16" s="2"/>
      <c r="W16" s="2"/>
      <c r="X16" s="2"/>
      <c r="Y16" s="2"/>
      <c r="Z16" s="2"/>
      <c r="AA16" s="2"/>
      <c r="AB16" s="2"/>
      <c r="AC16" s="2"/>
      <c r="AD16" s="2"/>
    </row>
    <row r="17" spans="1:30">
      <c r="A17" s="220"/>
      <c r="B17" s="231" t="s">
        <v>288</v>
      </c>
      <c r="C17" s="220"/>
      <c r="D17" s="220"/>
      <c r="E17" s="220"/>
      <c r="F17" s="220"/>
      <c r="G17" s="220"/>
      <c r="H17" s="2"/>
      <c r="I17" s="2"/>
      <c r="J17" s="2"/>
      <c r="K17" s="2"/>
      <c r="L17" s="2"/>
      <c r="M17" s="2"/>
      <c r="N17" s="2"/>
      <c r="O17" s="2"/>
      <c r="P17" s="2"/>
      <c r="Q17" s="2"/>
      <c r="R17" s="2"/>
      <c r="S17" s="2"/>
      <c r="T17" s="2"/>
      <c r="U17" s="2"/>
      <c r="V17" s="2"/>
      <c r="W17" s="2"/>
      <c r="X17" s="2"/>
      <c r="Y17" s="2"/>
      <c r="Z17" s="2"/>
      <c r="AA17" s="2"/>
      <c r="AB17" s="2"/>
      <c r="AC17" s="2"/>
      <c r="AD17" s="2"/>
    </row>
    <row r="18" spans="1:30">
      <c r="A18" s="220"/>
      <c r="B18" s="220" t="s">
        <v>289</v>
      </c>
      <c r="C18" s="220"/>
      <c r="D18" s="220"/>
      <c r="E18" s="220"/>
      <c r="F18" s="220"/>
      <c r="G18" s="220"/>
      <c r="H18" s="2"/>
      <c r="I18" s="2"/>
      <c r="J18" s="2"/>
      <c r="K18" s="2"/>
      <c r="L18" s="2"/>
      <c r="M18" s="2"/>
      <c r="N18" s="2"/>
      <c r="O18" s="2"/>
      <c r="P18" s="2"/>
      <c r="Q18" s="2"/>
      <c r="R18" s="2"/>
      <c r="S18" s="2"/>
      <c r="T18" s="2"/>
      <c r="U18" s="2"/>
      <c r="V18" s="2"/>
      <c r="W18" s="2"/>
      <c r="X18" s="2"/>
      <c r="Y18" s="2"/>
      <c r="Z18" s="2"/>
      <c r="AA18" s="2"/>
      <c r="AB18" s="2"/>
      <c r="AC18" s="2"/>
      <c r="AD18" s="2"/>
    </row>
    <row r="19" spans="1:30">
      <c r="A19" s="220"/>
      <c r="B19" s="220" t="s">
        <v>290</v>
      </c>
      <c r="C19" s="220"/>
      <c r="D19" s="220"/>
      <c r="E19" s="220"/>
      <c r="F19" s="220"/>
      <c r="G19" s="220"/>
      <c r="H19" s="2"/>
      <c r="I19" s="2"/>
      <c r="J19" s="2"/>
      <c r="K19" s="2"/>
      <c r="L19" s="2"/>
      <c r="M19" s="2"/>
      <c r="N19" s="2"/>
      <c r="O19" s="2"/>
      <c r="P19" s="2"/>
      <c r="Q19" s="2"/>
      <c r="R19" s="2"/>
      <c r="S19" s="2"/>
      <c r="T19" s="2"/>
      <c r="U19" s="2"/>
      <c r="V19" s="2"/>
      <c r="W19" s="2"/>
      <c r="X19" s="2"/>
      <c r="Y19" s="2"/>
      <c r="Z19" s="2"/>
      <c r="AA19" s="2"/>
      <c r="AB19" s="2"/>
      <c r="AC19" s="2"/>
      <c r="AD19" s="2"/>
    </row>
    <row r="20" spans="1:30">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1:30">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1:30">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1:30">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row>
    <row r="24" spans="1:30">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1:30">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row>
    <row r="26" spans="1:30">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row>
    <row r="27" spans="1:30">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row>
    <row r="28" spans="1:30">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row>
    <row r="29" spans="1:30">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row>
    <row r="30" spans="1:30">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row>
    <row r="31" spans="1:30">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row>
    <row r="32" spans="1:30">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row>
    <row r="33" spans="1:30">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row>
    <row r="34" spans="1:30">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row>
    <row r="35" spans="1:30">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row>
    <row r="36" spans="1:30">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1:30">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30">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row>
    <row r="39" spans="1:30">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row>
    <row r="40" spans="1:30">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row>
    <row r="41" spans="1:30">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row>
    <row r="42" spans="1:30">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row>
    <row r="43" spans="1:30">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row>
    <row r="44" spans="1:30">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row>
    <row r="45" spans="1:30">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0">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row>
    <row r="47" spans="1:30">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row>
    <row r="48" spans="1:30">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1:30">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row>
    <row r="50" spans="1:30">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row>
    <row r="51" spans="1:30">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row>
    <row r="52" spans="1:30">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row>
    <row r="53" spans="1:30">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row>
    <row r="54" spans="1:30">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row>
    <row r="55" spans="1:30">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row>
    <row r="56" spans="1:30">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row>
    <row r="57" spans="1:30">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row>
    <row r="58" spans="1:30">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0">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0">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row>
    <row r="61" spans="1:30">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row>
    <row r="62" spans="1:30">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row>
  </sheetData>
  <mergeCells count="1">
    <mergeCell ref="A1:G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88CF5-0E19-46DB-B118-6EB7F076610F}">
  <sheetPr codeName="Sheet11">
    <tabColor rgb="FFEE2B74"/>
  </sheetPr>
  <dimension ref="A1:AF64"/>
  <sheetViews>
    <sheetView zoomScale="120" zoomScaleNormal="120" workbookViewId="0">
      <selection activeCell="L28" sqref="L28"/>
    </sheetView>
  </sheetViews>
  <sheetFormatPr defaultRowHeight="14.45"/>
  <cols>
    <col min="20" max="20" width="21.5703125" customWidth="1"/>
  </cols>
  <sheetData>
    <row r="1" spans="1:32" ht="54.6" customHeight="1" thickBot="1">
      <c r="A1" s="474" t="s">
        <v>21</v>
      </c>
      <c r="B1" s="474"/>
      <c r="C1" s="474"/>
      <c r="D1" s="474"/>
      <c r="E1" s="474"/>
      <c r="F1" s="474"/>
      <c r="G1" s="474"/>
      <c r="H1" s="474"/>
      <c r="I1" s="474"/>
      <c r="J1" s="474"/>
      <c r="K1" s="474"/>
      <c r="L1" s="474"/>
      <c r="M1" s="474"/>
      <c r="N1" s="474"/>
      <c r="O1" s="474"/>
      <c r="P1" s="474"/>
      <c r="Q1" s="474"/>
      <c r="R1" s="474"/>
      <c r="S1" s="2"/>
      <c r="T1" s="2"/>
      <c r="U1" s="2"/>
      <c r="V1" s="2"/>
      <c r="W1" s="2"/>
      <c r="X1" s="2"/>
      <c r="Y1" s="2"/>
      <c r="Z1" s="2"/>
      <c r="AA1" s="2"/>
      <c r="AB1" s="2"/>
      <c r="AC1" s="2"/>
      <c r="AD1" s="2"/>
      <c r="AE1" s="2"/>
      <c r="AF1" s="2"/>
    </row>
    <row r="2" spans="1:32" ht="24.75" customHeight="1">
      <c r="A2" s="475" t="s">
        <v>22</v>
      </c>
      <c r="B2" s="476"/>
      <c r="C2" s="476"/>
      <c r="D2" s="476"/>
      <c r="E2" s="476"/>
      <c r="F2" s="476"/>
      <c r="G2" s="476"/>
      <c r="H2" s="476"/>
      <c r="I2" s="476"/>
      <c r="J2" s="476"/>
      <c r="K2" s="476"/>
      <c r="L2" s="476"/>
      <c r="M2" s="476"/>
      <c r="N2" s="476"/>
      <c r="O2" s="476"/>
      <c r="P2" s="476"/>
      <c r="Q2" s="476"/>
      <c r="R2" s="477"/>
      <c r="S2" s="2"/>
      <c r="T2" s="2"/>
      <c r="U2" s="2"/>
      <c r="V2" s="2"/>
      <c r="W2" s="2"/>
      <c r="X2" s="2"/>
      <c r="Y2" s="2"/>
      <c r="Z2" s="2"/>
      <c r="AA2" s="2"/>
      <c r="AB2" s="2"/>
      <c r="AC2" s="2"/>
      <c r="AD2" s="2"/>
      <c r="AE2" s="2"/>
      <c r="AF2" s="2"/>
    </row>
    <row r="3" spans="1:32" ht="6.75" customHeight="1" thickBot="1">
      <c r="A3" s="478"/>
      <c r="B3" s="479"/>
      <c r="C3" s="479"/>
      <c r="D3" s="479"/>
      <c r="E3" s="479"/>
      <c r="F3" s="479"/>
      <c r="G3" s="479"/>
      <c r="H3" s="479"/>
      <c r="I3" s="479"/>
      <c r="J3" s="479"/>
      <c r="K3" s="479"/>
      <c r="L3" s="479"/>
      <c r="M3" s="479"/>
      <c r="N3" s="479"/>
      <c r="O3" s="479"/>
      <c r="P3" s="479"/>
      <c r="Q3" s="479"/>
      <c r="R3" s="480"/>
      <c r="S3" s="2"/>
      <c r="T3" s="2"/>
      <c r="U3" s="2"/>
      <c r="V3" s="2"/>
      <c r="W3" s="2"/>
      <c r="X3" s="2"/>
      <c r="Y3" s="2"/>
      <c r="Z3" s="2"/>
      <c r="AA3" s="2"/>
      <c r="AB3" s="2"/>
      <c r="AC3" s="2"/>
      <c r="AD3" s="2"/>
      <c r="AE3" s="2"/>
      <c r="AF3" s="2"/>
    </row>
    <row r="4" spans="1:32" ht="57.95" customHeight="1" thickBot="1">
      <c r="A4" s="481" t="s">
        <v>23</v>
      </c>
      <c r="B4" s="482"/>
      <c r="C4" s="482"/>
      <c r="D4" s="482"/>
      <c r="E4" s="482"/>
      <c r="F4" s="482"/>
      <c r="G4" s="482"/>
      <c r="H4" s="482"/>
      <c r="I4" s="482"/>
      <c r="J4" s="482"/>
      <c r="K4" s="482"/>
      <c r="L4" s="482"/>
      <c r="M4" s="482"/>
      <c r="N4" s="482"/>
      <c r="O4" s="482"/>
      <c r="P4" s="482"/>
      <c r="Q4" s="482"/>
      <c r="R4" s="483"/>
      <c r="S4" s="2"/>
      <c r="T4" s="2"/>
      <c r="U4" s="2"/>
      <c r="V4" s="2"/>
      <c r="W4" s="2"/>
      <c r="X4" s="2"/>
      <c r="Y4" s="2"/>
      <c r="Z4" s="2"/>
      <c r="AA4" s="2"/>
      <c r="AB4" s="2"/>
      <c r="AC4" s="2"/>
      <c r="AD4" s="2"/>
      <c r="AE4" s="2"/>
      <c r="AF4" s="2"/>
    </row>
    <row r="5" spans="1:3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1:32">
      <c r="A6" s="484" t="s">
        <v>24</v>
      </c>
      <c r="B6" s="485"/>
      <c r="C6" s="485"/>
      <c r="D6" s="485"/>
      <c r="E6" s="485"/>
      <c r="F6" s="485"/>
      <c r="G6" s="485"/>
      <c r="H6" s="485"/>
      <c r="I6" s="485"/>
      <c r="J6" s="485"/>
      <c r="K6" s="485"/>
      <c r="L6" s="485"/>
      <c r="M6" s="485"/>
      <c r="N6" s="485"/>
      <c r="O6" s="485"/>
      <c r="P6" s="485"/>
      <c r="Q6" s="485"/>
      <c r="R6" s="485"/>
      <c r="S6" s="2"/>
      <c r="T6" s="2"/>
      <c r="U6" s="2"/>
      <c r="V6" s="2"/>
      <c r="W6" s="2"/>
      <c r="X6" s="2"/>
      <c r="Y6" s="2"/>
      <c r="Z6" s="2"/>
      <c r="AA6" s="2"/>
      <c r="AB6" s="2"/>
      <c r="AC6" s="2"/>
      <c r="AD6" s="2"/>
      <c r="AE6" s="2"/>
      <c r="AF6" s="2"/>
    </row>
    <row r="7" spans="1:32">
      <c r="A7" s="485"/>
      <c r="B7" s="485"/>
      <c r="C7" s="485"/>
      <c r="D7" s="485"/>
      <c r="E7" s="485"/>
      <c r="F7" s="485"/>
      <c r="G7" s="485"/>
      <c r="H7" s="485"/>
      <c r="I7" s="485"/>
      <c r="J7" s="485"/>
      <c r="K7" s="485"/>
      <c r="L7" s="485"/>
      <c r="M7" s="485"/>
      <c r="N7" s="485"/>
      <c r="O7" s="485"/>
      <c r="P7" s="485"/>
      <c r="Q7" s="485"/>
      <c r="R7" s="485"/>
      <c r="S7" s="2"/>
      <c r="T7" s="2"/>
      <c r="U7" s="2"/>
      <c r="V7" s="2"/>
      <c r="W7" s="2"/>
      <c r="X7" s="2"/>
      <c r="Y7" s="2"/>
      <c r="Z7" s="2"/>
      <c r="AA7" s="2"/>
      <c r="AB7" s="2"/>
      <c r="AC7" s="2"/>
      <c r="AD7" s="2"/>
      <c r="AE7" s="2"/>
      <c r="AF7" s="2"/>
    </row>
    <row r="8" spans="1:32">
      <c r="A8" s="485"/>
      <c r="B8" s="485"/>
      <c r="C8" s="485"/>
      <c r="D8" s="485"/>
      <c r="E8" s="485"/>
      <c r="F8" s="485"/>
      <c r="G8" s="485"/>
      <c r="H8" s="485"/>
      <c r="I8" s="485"/>
      <c r="J8" s="485"/>
      <c r="K8" s="485"/>
      <c r="L8" s="485"/>
      <c r="M8" s="485"/>
      <c r="N8" s="485"/>
      <c r="O8" s="485"/>
      <c r="P8" s="485"/>
      <c r="Q8" s="485"/>
      <c r="R8" s="485"/>
      <c r="S8" s="2"/>
      <c r="T8" s="2"/>
      <c r="U8" s="2"/>
      <c r="V8" s="2"/>
      <c r="W8" s="2"/>
      <c r="X8" s="2"/>
      <c r="Y8" s="2"/>
      <c r="Z8" s="2"/>
      <c r="AA8" s="2"/>
      <c r="AB8" s="2"/>
      <c r="AC8" s="2"/>
      <c r="AD8" s="2"/>
      <c r="AE8" s="2"/>
      <c r="AF8" s="2"/>
    </row>
    <row r="9" spans="1:32">
      <c r="A9" s="485"/>
      <c r="B9" s="485"/>
      <c r="C9" s="485"/>
      <c r="D9" s="485"/>
      <c r="E9" s="485"/>
      <c r="F9" s="485"/>
      <c r="G9" s="485"/>
      <c r="H9" s="485"/>
      <c r="I9" s="485"/>
      <c r="J9" s="485"/>
      <c r="K9" s="485"/>
      <c r="L9" s="485"/>
      <c r="M9" s="485"/>
      <c r="N9" s="485"/>
      <c r="O9" s="485"/>
      <c r="P9" s="485"/>
      <c r="Q9" s="485"/>
      <c r="R9" s="485"/>
      <c r="S9" s="2"/>
      <c r="T9" s="2"/>
      <c r="U9" s="2"/>
      <c r="V9" s="2"/>
      <c r="W9" s="2"/>
      <c r="X9" s="2"/>
      <c r="Y9" s="2"/>
      <c r="Z9" s="2"/>
      <c r="AA9" s="2"/>
      <c r="AB9" s="2"/>
      <c r="AC9" s="2"/>
      <c r="AD9" s="2"/>
      <c r="AE9" s="2"/>
      <c r="AF9" s="2"/>
    </row>
    <row r="10" spans="1:32" ht="214.35" customHeight="1">
      <c r="A10" s="485"/>
      <c r="B10" s="485"/>
      <c r="C10" s="485"/>
      <c r="D10" s="485"/>
      <c r="E10" s="485"/>
      <c r="F10" s="485"/>
      <c r="G10" s="485"/>
      <c r="H10" s="485"/>
      <c r="I10" s="485"/>
      <c r="J10" s="485"/>
      <c r="K10" s="485"/>
      <c r="L10" s="485"/>
      <c r="M10" s="485"/>
      <c r="N10" s="485"/>
      <c r="O10" s="485"/>
      <c r="P10" s="485"/>
      <c r="Q10" s="485"/>
      <c r="R10" s="485"/>
      <c r="S10" s="2"/>
      <c r="T10" s="2"/>
      <c r="U10" s="2"/>
      <c r="V10" s="2"/>
      <c r="W10" s="2"/>
      <c r="X10" s="2"/>
      <c r="Y10" s="2"/>
      <c r="Z10" s="2"/>
      <c r="AA10" s="2"/>
      <c r="AB10" s="2"/>
      <c r="AC10" s="2"/>
      <c r="AD10" s="2"/>
      <c r="AE10" s="2"/>
      <c r="AF10" s="2"/>
    </row>
    <row r="11" spans="1:32" ht="12.6" customHeight="1">
      <c r="A11" s="198"/>
      <c r="B11" s="198"/>
      <c r="C11" s="198"/>
      <c r="D11" s="198"/>
      <c r="E11" s="198"/>
      <c r="F11" s="198"/>
      <c r="G11" s="198"/>
      <c r="H11" s="198"/>
      <c r="I11" s="198"/>
      <c r="J11" s="198"/>
      <c r="K11" s="198"/>
      <c r="L11" s="198"/>
      <c r="M11" s="198"/>
      <c r="N11" s="198"/>
      <c r="O11" s="198"/>
      <c r="P11" s="198"/>
      <c r="Q11" s="198"/>
      <c r="R11" s="198"/>
      <c r="S11" s="2"/>
      <c r="T11" s="2"/>
      <c r="U11" s="2"/>
      <c r="V11" s="2"/>
      <c r="W11" s="2"/>
      <c r="X11" s="2"/>
      <c r="Y11" s="2"/>
      <c r="Z11" s="2"/>
      <c r="AA11" s="2"/>
      <c r="AB11" s="2"/>
      <c r="AC11" s="2"/>
      <c r="AD11" s="2"/>
      <c r="AE11" s="2"/>
      <c r="AF11" s="2"/>
    </row>
    <row r="12" spans="1:32" ht="68.099999999999994" customHeight="1" thickBot="1">
      <c r="A12" s="468" t="s">
        <v>25</v>
      </c>
      <c r="B12" s="470"/>
      <c r="C12" s="470"/>
      <c r="D12" s="470"/>
      <c r="E12" s="470"/>
      <c r="F12" s="470"/>
      <c r="G12" s="470"/>
      <c r="H12" s="470"/>
      <c r="I12" s="470"/>
      <c r="J12" s="470"/>
      <c r="K12" s="470"/>
      <c r="L12" s="470"/>
      <c r="M12" s="470"/>
      <c r="N12" s="470"/>
      <c r="O12" s="470"/>
      <c r="P12" s="470"/>
      <c r="Q12" s="470"/>
      <c r="R12" s="470"/>
      <c r="S12" s="2"/>
      <c r="T12" s="197" t="s">
        <v>26</v>
      </c>
      <c r="U12" s="2"/>
      <c r="V12" s="2"/>
      <c r="W12" s="2"/>
      <c r="X12" s="2"/>
      <c r="Y12" s="2"/>
      <c r="Z12" s="2"/>
      <c r="AA12" s="2"/>
      <c r="AB12" s="2"/>
      <c r="AC12" s="2"/>
      <c r="AD12" s="2"/>
      <c r="AE12" s="2"/>
      <c r="AF12" s="2"/>
    </row>
    <row r="13" spans="1:32" ht="18.600000000000001" customHeight="1">
      <c r="A13" s="219"/>
      <c r="B13" s="219"/>
      <c r="C13" s="219"/>
      <c r="D13" s="219"/>
      <c r="E13" s="219"/>
      <c r="F13" s="219"/>
      <c r="G13" s="219"/>
      <c r="H13" s="219"/>
      <c r="I13" s="219"/>
      <c r="J13" s="219"/>
      <c r="K13" s="219"/>
      <c r="L13" s="219"/>
      <c r="M13" s="219"/>
      <c r="N13" s="219"/>
      <c r="O13" s="219"/>
      <c r="P13" s="219"/>
      <c r="Q13" s="219"/>
      <c r="R13" s="219"/>
      <c r="S13" s="2"/>
      <c r="T13" s="508" t="s">
        <v>27</v>
      </c>
      <c r="U13" s="509"/>
      <c r="V13" s="495"/>
      <c r="W13" s="495"/>
      <c r="X13" s="495"/>
      <c r="Y13" s="495"/>
      <c r="Z13" s="495"/>
      <c r="AA13" s="495"/>
      <c r="AB13" s="495"/>
      <c r="AC13" s="2"/>
      <c r="AD13" s="2"/>
      <c r="AE13" s="2"/>
      <c r="AF13" s="2"/>
    </row>
    <row r="14" spans="1:32" ht="17.100000000000001" customHeight="1" thickBot="1">
      <c r="A14" s="496" t="s">
        <v>28</v>
      </c>
      <c r="B14" s="496"/>
      <c r="C14" s="496"/>
      <c r="D14" s="496"/>
      <c r="E14" s="496"/>
      <c r="F14" s="496"/>
      <c r="G14" s="496"/>
      <c r="H14" s="496"/>
      <c r="I14" s="496"/>
      <c r="J14" s="496"/>
      <c r="K14" s="496"/>
      <c r="L14" s="496"/>
      <c r="M14" s="496"/>
      <c r="N14" s="496"/>
      <c r="O14" s="496"/>
      <c r="P14" s="496"/>
      <c r="Q14" s="496"/>
      <c r="R14" s="496"/>
      <c r="S14" s="2"/>
      <c r="T14" s="510"/>
      <c r="U14" s="511"/>
      <c r="V14" s="495"/>
      <c r="W14" s="495"/>
      <c r="X14" s="495"/>
      <c r="Y14" s="495"/>
      <c r="Z14" s="495"/>
      <c r="AA14" s="495"/>
      <c r="AB14" s="495"/>
      <c r="AC14" s="2"/>
      <c r="AD14" s="2"/>
      <c r="AE14" s="2"/>
      <c r="AF14" s="2"/>
    </row>
    <row r="15" spans="1:32" ht="39" customHeight="1">
      <c r="A15" s="497" t="s">
        <v>29</v>
      </c>
      <c r="B15" s="498"/>
      <c r="C15" s="498"/>
      <c r="D15" s="498"/>
      <c r="E15" s="498"/>
      <c r="F15" s="498"/>
      <c r="G15" s="498"/>
      <c r="H15" s="498"/>
      <c r="I15" s="498"/>
      <c r="J15" s="498"/>
      <c r="K15" s="498"/>
      <c r="L15" s="498"/>
      <c r="M15" s="498"/>
      <c r="N15" s="498"/>
      <c r="O15" s="498"/>
      <c r="P15" s="498"/>
      <c r="Q15" s="498"/>
      <c r="R15" s="499"/>
      <c r="S15" s="2"/>
      <c r="T15" s="504" t="s">
        <v>30</v>
      </c>
      <c r="U15" s="505"/>
      <c r="V15" s="495"/>
      <c r="W15" s="495"/>
      <c r="X15" s="495"/>
      <c r="Y15" s="495"/>
      <c r="Z15" s="495"/>
      <c r="AA15" s="495"/>
      <c r="AB15" s="495"/>
      <c r="AC15" s="2"/>
      <c r="AD15" s="2"/>
      <c r="AE15" s="2"/>
      <c r="AF15" s="2"/>
    </row>
    <row r="16" spans="1:32" ht="39.950000000000003" customHeight="1">
      <c r="A16" s="486" t="s">
        <v>31</v>
      </c>
      <c r="B16" s="487"/>
      <c r="C16" s="487"/>
      <c r="D16" s="487"/>
      <c r="E16" s="487"/>
      <c r="F16" s="487"/>
      <c r="G16" s="487"/>
      <c r="H16" s="487"/>
      <c r="I16" s="487"/>
      <c r="J16" s="487"/>
      <c r="K16" s="487"/>
      <c r="L16" s="487"/>
      <c r="M16" s="487"/>
      <c r="N16" s="487"/>
      <c r="O16" s="487"/>
      <c r="P16" s="487"/>
      <c r="Q16" s="487"/>
      <c r="R16" s="488"/>
      <c r="S16" s="2"/>
      <c r="T16" s="502" t="s">
        <v>32</v>
      </c>
      <c r="U16" s="503"/>
      <c r="V16" s="495"/>
      <c r="W16" s="495"/>
      <c r="X16" s="495"/>
      <c r="Y16" s="495"/>
      <c r="Z16" s="495"/>
      <c r="AA16" s="495"/>
      <c r="AB16" s="495"/>
      <c r="AC16" s="2"/>
      <c r="AD16" s="2"/>
      <c r="AE16" s="2"/>
      <c r="AF16" s="2"/>
    </row>
    <row r="17" spans="1:32" ht="23.1" customHeight="1">
      <c r="A17" s="489" t="s">
        <v>33</v>
      </c>
      <c r="B17" s="490"/>
      <c r="C17" s="490"/>
      <c r="D17" s="490"/>
      <c r="E17" s="490"/>
      <c r="F17" s="490"/>
      <c r="G17" s="490"/>
      <c r="H17" s="490"/>
      <c r="I17" s="490"/>
      <c r="J17" s="490"/>
      <c r="K17" s="490"/>
      <c r="L17" s="490"/>
      <c r="M17" s="490"/>
      <c r="N17" s="490"/>
      <c r="O17" s="490"/>
      <c r="P17" s="490"/>
      <c r="Q17" s="490"/>
      <c r="R17" s="491"/>
      <c r="S17" s="2"/>
      <c r="T17" s="500" t="s">
        <v>34</v>
      </c>
      <c r="U17" s="501"/>
      <c r="V17" s="495"/>
      <c r="W17" s="495"/>
      <c r="X17" s="495"/>
      <c r="Y17" s="495"/>
      <c r="Z17" s="495"/>
      <c r="AA17" s="495"/>
      <c r="AB17" s="495"/>
      <c r="AC17" s="2"/>
      <c r="AD17" s="2"/>
      <c r="AE17" s="2"/>
      <c r="AF17" s="2"/>
    </row>
    <row r="18" spans="1:32" ht="20.85" customHeight="1">
      <c r="A18" s="471" t="s">
        <v>35</v>
      </c>
      <c r="B18" s="472"/>
      <c r="C18" s="472"/>
      <c r="D18" s="472"/>
      <c r="E18" s="472"/>
      <c r="F18" s="472"/>
      <c r="G18" s="472"/>
      <c r="H18" s="472"/>
      <c r="I18" s="472"/>
      <c r="J18" s="472"/>
      <c r="K18" s="472"/>
      <c r="L18" s="472"/>
      <c r="M18" s="472"/>
      <c r="N18" s="472"/>
      <c r="O18" s="472"/>
      <c r="P18" s="472"/>
      <c r="Q18" s="472"/>
      <c r="R18" s="473"/>
      <c r="T18" s="506" t="s">
        <v>36</v>
      </c>
      <c r="U18" s="507"/>
      <c r="V18" s="495"/>
      <c r="W18" s="495"/>
      <c r="X18" s="495"/>
      <c r="Y18" s="495"/>
      <c r="Z18" s="495"/>
      <c r="AA18" s="495"/>
      <c r="AB18" s="495"/>
    </row>
    <row r="19" spans="1:32" s="141" customFormat="1" ht="15.6" customHeight="1">
      <c r="A19" s="512" t="s">
        <v>37</v>
      </c>
      <c r="B19" s="512"/>
      <c r="C19" s="512"/>
      <c r="D19" s="512"/>
      <c r="E19" s="512"/>
      <c r="F19" s="512"/>
      <c r="G19" s="512"/>
      <c r="H19" s="512"/>
      <c r="I19" s="512"/>
      <c r="J19" s="512"/>
      <c r="K19" s="512"/>
      <c r="L19" s="512"/>
      <c r="M19" s="512"/>
      <c r="N19" s="512"/>
      <c r="O19" s="512"/>
      <c r="P19" s="512"/>
      <c r="Q19" s="512"/>
      <c r="R19" s="512"/>
      <c r="S19" s="326"/>
      <c r="T19" s="2"/>
      <c r="U19" s="2"/>
      <c r="V19" s="495"/>
      <c r="W19" s="495"/>
      <c r="X19" s="495"/>
      <c r="Y19" s="495"/>
      <c r="Z19" s="495"/>
      <c r="AA19" s="495"/>
      <c r="AB19" s="495"/>
    </row>
    <row r="20" spans="1:32" s="230" customFormat="1" ht="23.1" customHeight="1">
      <c r="A20" s="513"/>
      <c r="B20" s="513"/>
      <c r="C20" s="513"/>
      <c r="D20" s="513"/>
      <c r="E20" s="513"/>
      <c r="F20" s="513"/>
      <c r="G20" s="513"/>
      <c r="H20" s="513"/>
      <c r="I20" s="513"/>
      <c r="J20" s="513"/>
      <c r="K20" s="513"/>
      <c r="L20" s="513"/>
      <c r="M20" s="513"/>
      <c r="N20" s="513"/>
      <c r="O20" s="513"/>
      <c r="P20" s="513"/>
      <c r="Q20" s="513"/>
      <c r="R20" s="513"/>
      <c r="T20" s="2"/>
      <c r="U20" s="2"/>
    </row>
    <row r="21" spans="1:32" ht="132.94999999999999" customHeight="1">
      <c r="A21" s="494" t="s">
        <v>38</v>
      </c>
      <c r="B21" s="494"/>
      <c r="C21" s="494"/>
      <c r="D21" s="494"/>
      <c r="E21" s="494"/>
      <c r="F21" s="494"/>
      <c r="G21" s="494"/>
      <c r="H21" s="494"/>
      <c r="I21" s="494"/>
      <c r="J21" s="494"/>
      <c r="K21" s="494"/>
      <c r="L21" s="494"/>
      <c r="M21" s="494"/>
      <c r="N21" s="494"/>
      <c r="O21" s="494"/>
      <c r="P21" s="494"/>
      <c r="Q21" s="494"/>
      <c r="R21" s="494"/>
      <c r="S21" s="2"/>
      <c r="T21" s="2"/>
      <c r="U21" s="2"/>
      <c r="V21" s="2"/>
      <c r="W21" s="2"/>
      <c r="X21" s="2"/>
      <c r="Y21" s="2"/>
      <c r="Z21" s="2"/>
      <c r="AA21" s="2"/>
      <c r="AB21" s="2"/>
      <c r="AC21" s="2"/>
      <c r="AD21" s="2"/>
      <c r="AE21" s="2"/>
      <c r="AF21" s="2"/>
    </row>
    <row r="22" spans="1:32" ht="5.45" customHeight="1">
      <c r="A22" s="199"/>
      <c r="B22" s="199"/>
      <c r="C22" s="199"/>
      <c r="D22" s="199"/>
      <c r="E22" s="199"/>
      <c r="F22" s="199"/>
      <c r="G22" s="199"/>
      <c r="H22" s="199"/>
      <c r="I22" s="199"/>
      <c r="J22" s="199"/>
      <c r="K22" s="199"/>
      <c r="L22" s="199"/>
      <c r="M22" s="199"/>
      <c r="N22" s="199"/>
      <c r="O22" s="199"/>
      <c r="P22" s="199"/>
      <c r="Q22" s="199"/>
      <c r="R22" s="199"/>
      <c r="S22" s="2"/>
      <c r="T22" s="2"/>
      <c r="U22" s="2"/>
      <c r="V22" s="2"/>
      <c r="W22" s="2"/>
      <c r="X22" s="2"/>
      <c r="Y22" s="2"/>
      <c r="Z22" s="2"/>
      <c r="AA22" s="2"/>
      <c r="AB22" s="2"/>
      <c r="AC22" s="2"/>
      <c r="AD22" s="2"/>
      <c r="AE22" s="2"/>
      <c r="AF22" s="2"/>
    </row>
    <row r="23" spans="1:32" ht="144" customHeight="1">
      <c r="A23" s="492" t="s">
        <v>39</v>
      </c>
      <c r="B23" s="493"/>
      <c r="C23" s="493"/>
      <c r="D23" s="493"/>
      <c r="E23" s="493"/>
      <c r="F23" s="493"/>
      <c r="G23" s="493"/>
      <c r="H23" s="493"/>
      <c r="I23" s="493"/>
      <c r="J23" s="493"/>
      <c r="K23" s="493"/>
      <c r="L23" s="493"/>
      <c r="M23" s="493"/>
      <c r="N23" s="493"/>
      <c r="O23" s="493"/>
      <c r="P23" s="493"/>
      <c r="Q23" s="493"/>
      <c r="R23" s="493"/>
      <c r="S23" s="2"/>
      <c r="T23" s="2"/>
      <c r="U23" s="2"/>
      <c r="V23" s="2"/>
      <c r="W23" s="2"/>
      <c r="X23" s="2"/>
      <c r="Y23" s="2"/>
      <c r="Z23" s="2"/>
      <c r="AA23" s="2"/>
      <c r="AB23" s="2"/>
      <c r="AC23" s="2"/>
      <c r="AD23" s="2"/>
      <c r="AE23" s="2"/>
      <c r="AF23" s="2"/>
    </row>
    <row r="24" spans="1:32" ht="15.6">
      <c r="A24" s="199"/>
      <c r="B24" s="199"/>
      <c r="C24" s="199"/>
      <c r="D24" s="199"/>
      <c r="E24" s="199"/>
      <c r="F24" s="199"/>
      <c r="G24" s="199"/>
      <c r="H24" s="199"/>
      <c r="I24" s="199"/>
      <c r="J24" s="199"/>
      <c r="K24" s="199"/>
      <c r="L24" s="199"/>
      <c r="M24" s="199"/>
      <c r="N24" s="199"/>
      <c r="O24" s="199"/>
      <c r="P24" s="199"/>
      <c r="Q24" s="199"/>
      <c r="R24" s="199"/>
      <c r="S24" s="2"/>
      <c r="T24" s="2"/>
      <c r="U24" s="2"/>
      <c r="V24" s="2"/>
      <c r="W24" s="2"/>
      <c r="X24" s="2"/>
      <c r="Y24" s="2"/>
      <c r="Z24" s="2"/>
      <c r="AA24" s="2"/>
      <c r="AB24" s="2"/>
      <c r="AC24" s="2"/>
      <c r="AD24" s="2"/>
      <c r="AE24" s="2"/>
      <c r="AF24" s="2"/>
    </row>
    <row r="25" spans="1:32">
      <c r="A25" s="468" t="s">
        <v>40</v>
      </c>
      <c r="B25" s="469"/>
      <c r="C25" s="469"/>
      <c r="D25" s="469"/>
      <c r="E25" s="469"/>
      <c r="F25" s="469"/>
      <c r="G25" s="469"/>
      <c r="H25" s="469"/>
      <c r="I25" s="469"/>
      <c r="J25" s="469"/>
      <c r="K25" s="469"/>
      <c r="L25" s="469"/>
      <c r="M25" s="469"/>
      <c r="N25" s="469"/>
      <c r="O25" s="469"/>
      <c r="P25" s="469"/>
      <c r="Q25" s="469"/>
      <c r="R25" s="469"/>
      <c r="S25" s="2"/>
      <c r="T25" s="2"/>
      <c r="U25" s="2"/>
      <c r="V25" s="2"/>
      <c r="W25" s="2"/>
      <c r="X25" s="2"/>
      <c r="Y25" s="2"/>
      <c r="Z25" s="2"/>
      <c r="AA25" s="2"/>
      <c r="AB25" s="2"/>
      <c r="AC25" s="2"/>
      <c r="AD25" s="2"/>
      <c r="AE25" s="2"/>
      <c r="AF25" s="2"/>
    </row>
    <row r="26" spans="1:32">
      <c r="A26" s="469"/>
      <c r="B26" s="469"/>
      <c r="C26" s="469"/>
      <c r="D26" s="469"/>
      <c r="E26" s="469"/>
      <c r="F26" s="469"/>
      <c r="G26" s="469"/>
      <c r="H26" s="469"/>
      <c r="I26" s="469"/>
      <c r="J26" s="469"/>
      <c r="K26" s="469"/>
      <c r="L26" s="469"/>
      <c r="M26" s="469"/>
      <c r="N26" s="469"/>
      <c r="O26" s="469"/>
      <c r="P26" s="469"/>
      <c r="Q26" s="469"/>
      <c r="R26" s="469"/>
      <c r="S26" s="2"/>
      <c r="T26" s="2"/>
      <c r="U26" s="2"/>
      <c r="V26" s="2"/>
      <c r="W26" s="2"/>
      <c r="X26" s="2"/>
      <c r="Y26" s="2"/>
      <c r="Z26" s="2"/>
      <c r="AA26" s="2"/>
      <c r="AB26" s="2"/>
      <c r="AC26" s="2"/>
      <c r="AD26" s="2"/>
      <c r="AE26" s="2"/>
      <c r="AF26" s="2"/>
    </row>
    <row r="27" spans="1:32" ht="187.5" customHeight="1">
      <c r="A27" s="469"/>
      <c r="B27" s="469"/>
      <c r="C27" s="469"/>
      <c r="D27" s="469"/>
      <c r="E27" s="469"/>
      <c r="F27" s="469"/>
      <c r="G27" s="469"/>
      <c r="H27" s="469"/>
      <c r="I27" s="469"/>
      <c r="J27" s="469"/>
      <c r="K27" s="469"/>
      <c r="L27" s="469"/>
      <c r="M27" s="469"/>
      <c r="N27" s="469"/>
      <c r="O27" s="469"/>
      <c r="P27" s="469"/>
      <c r="Q27" s="469"/>
      <c r="R27" s="469"/>
      <c r="S27" s="2"/>
      <c r="T27" s="2"/>
      <c r="U27" s="2"/>
      <c r="V27" s="2"/>
      <c r="W27" s="2"/>
      <c r="X27" s="2"/>
      <c r="Y27" s="2"/>
      <c r="Z27" s="2"/>
      <c r="AA27" s="2"/>
      <c r="AB27" s="2"/>
      <c r="AC27" s="2"/>
      <c r="AD27" s="2"/>
      <c r="AE27" s="2"/>
      <c r="AF27" s="2"/>
    </row>
    <row r="28" spans="1:32" ht="57.6" customHeight="1">
      <c r="A28" s="198"/>
      <c r="B28" s="198"/>
      <c r="C28" s="198"/>
      <c r="D28" s="198"/>
      <c r="E28" s="198"/>
      <c r="F28" s="198"/>
      <c r="G28" s="198"/>
      <c r="H28" s="198"/>
      <c r="I28" s="198"/>
      <c r="J28" s="198"/>
      <c r="K28" s="198"/>
      <c r="L28" s="198"/>
      <c r="M28" s="198"/>
      <c r="N28" s="198"/>
      <c r="O28" s="198"/>
      <c r="P28" s="198"/>
      <c r="Q28" s="198"/>
      <c r="R28" s="198"/>
      <c r="S28" s="2"/>
      <c r="T28" s="2"/>
      <c r="U28" s="2"/>
      <c r="V28" s="2"/>
      <c r="W28" s="2"/>
      <c r="X28" s="2"/>
      <c r="Y28" s="2"/>
      <c r="Z28" s="2"/>
      <c r="AA28" s="2"/>
      <c r="AB28" s="2"/>
      <c r="AC28" s="2"/>
      <c r="AD28" s="2"/>
      <c r="AE28" s="2"/>
      <c r="AF28" s="2"/>
    </row>
    <row r="29" spans="1:32">
      <c r="A29" s="2" t="s">
        <v>41</v>
      </c>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row>
    <row r="30" spans="1:32">
      <c r="A30" s="2" t="s">
        <v>42</v>
      </c>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row>
    <row r="31" spans="1:32">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row>
    <row r="32" spans="1:32">
      <c r="A32" s="2" t="s">
        <v>43</v>
      </c>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row>
    <row r="33" spans="1:3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row>
    <row r="39" spans="1:3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c r="A58" s="2"/>
      <c r="B58" s="2"/>
      <c r="C58" s="2"/>
      <c r="D58" s="2"/>
      <c r="E58" s="2"/>
      <c r="F58" s="2"/>
      <c r="G58" s="2"/>
      <c r="H58" s="2"/>
      <c r="I58" s="2"/>
      <c r="J58" s="2"/>
      <c r="K58" s="2"/>
      <c r="L58" s="2"/>
      <c r="M58" s="2"/>
      <c r="N58" s="2"/>
      <c r="O58" s="2"/>
      <c r="P58" s="2"/>
      <c r="Q58" s="2"/>
      <c r="R58" s="2"/>
      <c r="S58" s="2"/>
      <c r="U58" s="2"/>
      <c r="V58" s="2"/>
      <c r="W58" s="2"/>
      <c r="X58" s="2"/>
      <c r="Y58" s="2"/>
      <c r="Z58" s="2"/>
      <c r="AA58" s="2"/>
      <c r="AB58" s="2"/>
      <c r="AC58" s="2"/>
      <c r="AD58" s="2"/>
      <c r="AE58" s="2"/>
      <c r="AF58" s="2"/>
    </row>
    <row r="59" spans="1:32">
      <c r="A59" s="2"/>
      <c r="B59" s="2"/>
      <c r="C59" s="2"/>
      <c r="D59" s="2"/>
      <c r="E59" s="2"/>
      <c r="F59" s="2"/>
      <c r="G59" s="2"/>
      <c r="H59" s="2"/>
      <c r="I59" s="2"/>
      <c r="J59" s="2"/>
      <c r="K59" s="2"/>
      <c r="L59" s="2"/>
      <c r="M59" s="2"/>
      <c r="N59" s="2"/>
      <c r="O59" s="2"/>
      <c r="P59" s="2"/>
      <c r="Q59" s="2"/>
      <c r="R59" s="2"/>
      <c r="S59" s="2"/>
      <c r="U59" s="2"/>
      <c r="V59" s="2"/>
      <c r="W59" s="2"/>
      <c r="X59" s="2"/>
      <c r="Y59" s="2"/>
      <c r="Z59" s="2"/>
      <c r="AA59" s="2"/>
      <c r="AB59" s="2"/>
      <c r="AC59" s="2"/>
      <c r="AD59" s="2"/>
      <c r="AE59" s="2"/>
      <c r="AF59" s="2"/>
    </row>
    <row r="60" spans="1:32">
      <c r="A60" s="2"/>
      <c r="B60" s="2"/>
      <c r="C60" s="2"/>
      <c r="D60" s="2"/>
      <c r="E60" s="2"/>
      <c r="F60" s="2"/>
      <c r="G60" s="2"/>
      <c r="H60" s="2"/>
      <c r="I60" s="2"/>
      <c r="J60" s="2"/>
      <c r="K60" s="2"/>
      <c r="L60" s="2"/>
      <c r="M60" s="2"/>
      <c r="N60" s="2"/>
      <c r="O60" s="2"/>
      <c r="P60" s="2"/>
      <c r="Q60" s="2"/>
      <c r="R60" s="2"/>
      <c r="S60" s="2"/>
      <c r="U60" s="2"/>
      <c r="V60" s="2"/>
      <c r="W60" s="2"/>
      <c r="X60" s="2"/>
      <c r="Y60" s="2"/>
      <c r="Z60" s="2"/>
      <c r="AA60" s="2"/>
      <c r="AB60" s="2"/>
      <c r="AC60" s="2"/>
      <c r="AD60" s="2"/>
      <c r="AE60" s="2"/>
      <c r="AF60" s="2"/>
    </row>
    <row r="61" spans="1:32">
      <c r="A61" s="2"/>
      <c r="B61" s="2"/>
      <c r="C61" s="2"/>
      <c r="D61" s="2"/>
      <c r="E61" s="2"/>
      <c r="F61" s="2"/>
      <c r="G61" s="2"/>
      <c r="H61" s="2"/>
      <c r="I61" s="2"/>
      <c r="J61" s="2"/>
      <c r="K61" s="2"/>
      <c r="L61" s="2"/>
      <c r="M61" s="2"/>
      <c r="N61" s="2"/>
      <c r="O61" s="2"/>
      <c r="P61" s="2"/>
      <c r="Q61" s="2"/>
      <c r="R61" s="2"/>
      <c r="S61" s="2"/>
      <c r="U61" s="2"/>
      <c r="V61" s="2"/>
      <c r="W61" s="2"/>
      <c r="X61" s="2"/>
      <c r="Y61" s="2"/>
      <c r="Z61" s="2"/>
      <c r="AA61" s="2"/>
      <c r="AB61" s="2"/>
      <c r="AC61" s="2"/>
      <c r="AD61" s="2"/>
      <c r="AE61" s="2"/>
      <c r="AF61" s="2"/>
    </row>
    <row r="62" spans="1:32">
      <c r="A62" s="2"/>
      <c r="B62" s="2"/>
      <c r="C62" s="2"/>
      <c r="D62" s="2"/>
      <c r="E62" s="2"/>
      <c r="F62" s="2"/>
      <c r="G62" s="2"/>
      <c r="H62" s="2"/>
      <c r="I62" s="2"/>
      <c r="J62" s="2"/>
      <c r="K62" s="2"/>
      <c r="L62" s="2"/>
      <c r="M62" s="2"/>
      <c r="N62" s="2"/>
      <c r="O62" s="2"/>
      <c r="P62" s="2"/>
      <c r="Q62" s="2"/>
      <c r="R62" s="2"/>
      <c r="S62" s="2"/>
      <c r="U62" s="2"/>
      <c r="V62" s="2"/>
      <c r="W62" s="2"/>
      <c r="X62" s="2"/>
      <c r="Y62" s="2"/>
      <c r="Z62" s="2"/>
      <c r="AA62" s="2"/>
      <c r="AB62" s="2"/>
      <c r="AC62" s="2"/>
      <c r="AD62" s="2"/>
      <c r="AE62" s="2"/>
      <c r="AF62" s="2"/>
    </row>
    <row r="63" spans="1:32">
      <c r="A63" s="2"/>
      <c r="B63" s="2"/>
      <c r="C63" s="2"/>
      <c r="D63" s="2"/>
      <c r="E63" s="2"/>
      <c r="F63" s="2"/>
      <c r="G63" s="2"/>
      <c r="H63" s="2"/>
      <c r="I63" s="2"/>
      <c r="J63" s="2"/>
      <c r="K63" s="2"/>
      <c r="L63" s="2"/>
      <c r="M63" s="2"/>
      <c r="N63" s="2"/>
      <c r="O63" s="2"/>
      <c r="P63" s="2"/>
      <c r="Q63" s="2"/>
      <c r="R63" s="2"/>
      <c r="S63" s="2"/>
      <c r="V63" s="2"/>
      <c r="W63" s="2"/>
      <c r="X63" s="2"/>
      <c r="Y63" s="2"/>
      <c r="Z63" s="2"/>
      <c r="AA63" s="2"/>
      <c r="AB63" s="2"/>
      <c r="AC63" s="2"/>
      <c r="AD63" s="2"/>
      <c r="AE63" s="2"/>
      <c r="AF63" s="2"/>
    </row>
    <row r="64" spans="1:32">
      <c r="A64" s="2"/>
      <c r="B64" s="2"/>
      <c r="C64" s="2"/>
      <c r="D64" s="2"/>
      <c r="E64" s="2"/>
      <c r="F64" s="2"/>
      <c r="G64" s="2"/>
      <c r="H64" s="2"/>
      <c r="I64" s="2"/>
      <c r="J64" s="2"/>
      <c r="K64" s="2"/>
      <c r="L64" s="2"/>
      <c r="M64" s="2"/>
      <c r="N64" s="2"/>
      <c r="O64" s="2"/>
      <c r="P64" s="2"/>
      <c r="Q64" s="2"/>
      <c r="R64" s="2"/>
      <c r="S64" s="2"/>
      <c r="V64" s="2"/>
      <c r="W64" s="2"/>
      <c r="X64" s="2"/>
      <c r="Y64" s="2"/>
      <c r="Z64" s="2"/>
      <c r="AA64" s="2"/>
      <c r="AB64" s="2"/>
      <c r="AC64" s="2"/>
      <c r="AD64" s="2"/>
      <c r="AE64" s="2"/>
      <c r="AF64" s="2"/>
    </row>
  </sheetData>
  <sheetProtection algorithmName="SHA-512" hashValue="vDyA8+P/KyVMvMVCJsJBxk+26pqqERqkz0nzhpWRF5XFIaRPkYXDqOfs3F+xhIF4k52w/Gll+1wlJz9y30E2kw==" saltValue="xuYIJ+6wp1Gj7zE4g6pxEQ==" spinCount="100000" sheet="1" objects="1" scenarios="1"/>
  <mergeCells count="20">
    <mergeCell ref="V13:AB19"/>
    <mergeCell ref="A14:R14"/>
    <mergeCell ref="A15:R15"/>
    <mergeCell ref="T17:U17"/>
    <mergeCell ref="T16:U16"/>
    <mergeCell ref="T15:U15"/>
    <mergeCell ref="T18:U18"/>
    <mergeCell ref="T13:U14"/>
    <mergeCell ref="A19:R20"/>
    <mergeCell ref="A25:R27"/>
    <mergeCell ref="A12:R12"/>
    <mergeCell ref="A18:R18"/>
    <mergeCell ref="A1:R1"/>
    <mergeCell ref="A2:R3"/>
    <mergeCell ref="A4:R4"/>
    <mergeCell ref="A6:R10"/>
    <mergeCell ref="A16:R16"/>
    <mergeCell ref="A17:R17"/>
    <mergeCell ref="A23:R23"/>
    <mergeCell ref="A21:R21"/>
  </mergeCell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CD3E2"/>
  </sheetPr>
  <dimension ref="A1:CC92"/>
  <sheetViews>
    <sheetView showGridLines="0" zoomScale="80" zoomScaleNormal="80" zoomScaleSheetLayoutView="70" zoomScalePageLayoutView="125" workbookViewId="0">
      <selection activeCell="G3" sqref="G3"/>
    </sheetView>
  </sheetViews>
  <sheetFormatPr defaultColWidth="11.85546875" defaultRowHeight="0" customHeight="1" zeroHeight="1"/>
  <cols>
    <col min="1" max="1" width="9.5703125" customWidth="1"/>
    <col min="2" max="2" width="6.140625" hidden="1" customWidth="1"/>
    <col min="3" max="3" width="43.5703125" customWidth="1"/>
    <col min="4" max="4" width="16.42578125" customWidth="1"/>
    <col min="5" max="5" width="16.85546875" customWidth="1"/>
    <col min="6" max="6" width="14.5703125" customWidth="1"/>
    <col min="7" max="7" width="14.85546875" style="1" customWidth="1"/>
    <col min="8" max="8" width="14" style="1" customWidth="1"/>
    <col min="9" max="9" width="10.85546875" style="1" customWidth="1"/>
    <col min="10" max="10" width="10.5703125" style="1" customWidth="1"/>
    <col min="11" max="11" width="10.85546875" style="1" customWidth="1"/>
    <col min="12" max="12" width="10.5703125" style="1" customWidth="1"/>
    <col min="13" max="13" width="15.5703125" style="1" customWidth="1"/>
    <col min="14" max="14" width="12.42578125" style="1" customWidth="1"/>
    <col min="15" max="15" width="12" style="1" customWidth="1"/>
    <col min="16" max="16" width="14.5703125" style="1" hidden="1" customWidth="1"/>
    <col min="17" max="17" width="12.42578125" style="1" hidden="1" customWidth="1"/>
    <col min="18" max="18" width="6.42578125" bestFit="1" customWidth="1"/>
    <col min="19" max="19" width="4.42578125" customWidth="1"/>
    <col min="20" max="20" width="11.85546875" hidden="1" customWidth="1"/>
    <col min="21" max="35" width="11.85546875" customWidth="1"/>
  </cols>
  <sheetData>
    <row r="1" spans="1:35" ht="72.95" customHeight="1">
      <c r="A1" s="332"/>
      <c r="B1" s="332"/>
      <c r="C1" s="524" t="s">
        <v>44</v>
      </c>
      <c r="D1" s="525"/>
      <c r="E1" s="525"/>
      <c r="F1" s="525"/>
      <c r="G1" s="525"/>
      <c r="H1" s="525"/>
      <c r="I1" s="525"/>
      <c r="J1" s="525"/>
      <c r="K1" s="525"/>
      <c r="L1" s="525"/>
      <c r="M1" s="525"/>
      <c r="N1" s="333"/>
      <c r="O1" s="334"/>
      <c r="P1" s="277"/>
      <c r="Q1" s="218" t="s">
        <v>45</v>
      </c>
    </row>
    <row r="2" spans="1:35" ht="37.35" customHeight="1" thickBot="1">
      <c r="A2" s="526" t="s">
        <v>46</v>
      </c>
      <c r="B2" s="526"/>
      <c r="C2" s="526"/>
      <c r="D2" s="526"/>
      <c r="E2" s="526"/>
      <c r="F2" s="526"/>
      <c r="G2" s="526"/>
      <c r="H2" s="526"/>
      <c r="I2" s="526"/>
      <c r="J2" s="526"/>
      <c r="K2" s="526"/>
      <c r="L2" s="526"/>
      <c r="M2" s="526"/>
      <c r="N2" s="526"/>
      <c r="O2" s="526"/>
      <c r="P2" s="274"/>
      <c r="Q2"/>
    </row>
    <row r="3" spans="1:35" ht="28.35" customHeight="1" thickTop="1">
      <c r="A3" s="555" t="s">
        <v>3</v>
      </c>
      <c r="B3" s="280"/>
      <c r="C3" s="531" t="s">
        <v>47</v>
      </c>
      <c r="D3" s="532"/>
      <c r="E3" s="532"/>
      <c r="F3" s="532"/>
      <c r="G3" s="417" t="s">
        <v>48</v>
      </c>
      <c r="H3" s="257"/>
      <c r="I3" s="221"/>
      <c r="J3" s="221"/>
      <c r="K3" s="221"/>
      <c r="L3" s="221"/>
      <c r="M3" s="220"/>
      <c r="N3" s="220"/>
      <c r="O3" s="220"/>
      <c r="P3" s="220"/>
      <c r="Q3"/>
      <c r="U3" s="105"/>
      <c r="V3" s="105"/>
      <c r="W3" s="105"/>
      <c r="X3" s="105"/>
      <c r="Y3" s="105"/>
      <c r="Z3" s="105"/>
      <c r="AA3" s="105"/>
      <c r="AB3" s="85"/>
      <c r="AC3" s="85"/>
      <c r="AD3" s="85"/>
      <c r="AE3" s="85"/>
      <c r="AF3" s="85"/>
      <c r="AG3" s="85"/>
      <c r="AH3" s="85"/>
      <c r="AI3" s="85"/>
    </row>
    <row r="4" spans="1:35" ht="28.35" customHeight="1">
      <c r="A4" s="556"/>
      <c r="B4" s="281">
        <f>IF(G3="Male",VLOOKUP(G4,'Other Products'!B5:C21,2,FALSE),(VLOOKUP(G4,'Other Products'!B5:C21,2,FALSE)+1))</f>
        <v>9</v>
      </c>
      <c r="C4" s="520" t="s">
        <v>49</v>
      </c>
      <c r="D4" s="521"/>
      <c r="E4" s="521"/>
      <c r="F4" s="521"/>
      <c r="G4" s="418">
        <v>6</v>
      </c>
      <c r="H4" s="258"/>
      <c r="I4" s="221"/>
      <c r="J4" s="221"/>
      <c r="K4" s="221"/>
      <c r="L4" s="221"/>
      <c r="M4" s="220"/>
      <c r="N4" s="220"/>
      <c r="O4" s="220"/>
      <c r="P4" s="220"/>
      <c r="Q4"/>
      <c r="U4" s="105"/>
      <c r="V4" s="105"/>
      <c r="W4" s="105"/>
      <c r="X4" s="105"/>
      <c r="Y4" s="105"/>
      <c r="Z4" s="105"/>
      <c r="AA4" s="105"/>
      <c r="AB4" s="85"/>
      <c r="AC4" s="85"/>
      <c r="AD4" s="85"/>
      <c r="AE4" s="85"/>
      <c r="AF4" s="85"/>
      <c r="AG4" s="85"/>
      <c r="AH4" s="85"/>
      <c r="AI4" s="85"/>
    </row>
    <row r="5" spans="1:35" ht="28.35" customHeight="1">
      <c r="A5" s="556"/>
      <c r="B5" s="282"/>
      <c r="C5" s="520" t="s">
        <v>50</v>
      </c>
      <c r="D5" s="521"/>
      <c r="E5" s="521"/>
      <c r="F5" s="521"/>
      <c r="G5" s="418">
        <v>0</v>
      </c>
      <c r="H5" s="258"/>
      <c r="I5" s="221"/>
      <c r="J5" s="221"/>
      <c r="K5" s="221"/>
      <c r="L5" s="221"/>
      <c r="M5" s="220"/>
      <c r="N5" s="220"/>
      <c r="O5" s="221"/>
      <c r="P5" s="221"/>
      <c r="Q5"/>
      <c r="U5" s="105"/>
      <c r="V5" s="105"/>
      <c r="W5" s="105"/>
      <c r="X5" s="105"/>
      <c r="Y5" s="105"/>
      <c r="Z5" s="105"/>
      <c r="AA5" s="105"/>
      <c r="AB5" s="105"/>
      <c r="AC5" s="105"/>
    </row>
    <row r="6" spans="1:35" ht="27" customHeight="1">
      <c r="A6" s="556"/>
      <c r="B6" s="283"/>
      <c r="C6" s="520" t="s">
        <v>51</v>
      </c>
      <c r="D6" s="521"/>
      <c r="E6" s="521"/>
      <c r="F6" s="521"/>
      <c r="G6" s="419">
        <v>0</v>
      </c>
      <c r="H6" s="260"/>
      <c r="I6" s="260"/>
      <c r="J6" s="260"/>
      <c r="K6" s="221"/>
      <c r="L6" s="221"/>
      <c r="M6" s="260"/>
      <c r="N6" s="260"/>
      <c r="O6" s="221"/>
      <c r="P6" s="221"/>
      <c r="Q6"/>
    </row>
    <row r="7" spans="1:35" ht="27" customHeight="1">
      <c r="A7" s="556"/>
      <c r="B7" s="282">
        <f>IF(ISBLANK(#REF!),1,2)</f>
        <v>2</v>
      </c>
      <c r="C7" s="520" t="s">
        <v>52</v>
      </c>
      <c r="D7" s="521"/>
      <c r="E7" s="521"/>
      <c r="F7" s="521"/>
      <c r="G7" s="419">
        <v>0</v>
      </c>
      <c r="H7" s="260"/>
      <c r="I7" s="260"/>
      <c r="J7" s="260"/>
      <c r="K7" s="221"/>
      <c r="L7" s="221"/>
      <c r="M7" s="260"/>
      <c r="N7" s="260"/>
      <c r="O7" s="221"/>
      <c r="P7" s="221"/>
      <c r="Q7"/>
    </row>
    <row r="8" spans="1:35" ht="27" customHeight="1">
      <c r="A8" s="556"/>
      <c r="B8" s="282">
        <f>IF(ISBLANK(#REF!),1,2)</f>
        <v>2</v>
      </c>
      <c r="C8" s="520" t="s">
        <v>53</v>
      </c>
      <c r="D8" s="521"/>
      <c r="E8" s="521"/>
      <c r="F8" s="521"/>
      <c r="G8" s="419">
        <v>0</v>
      </c>
      <c r="H8" s="260"/>
      <c r="I8" s="260"/>
      <c r="J8" s="260"/>
      <c r="K8" s="221"/>
      <c r="L8" s="221"/>
      <c r="M8" s="260"/>
      <c r="N8" s="260"/>
      <c r="O8" s="221"/>
      <c r="P8" s="221"/>
      <c r="Q8"/>
    </row>
    <row r="9" spans="1:35" ht="27" customHeight="1">
      <c r="A9" s="556"/>
      <c r="B9" s="283"/>
      <c r="C9" s="520" t="str">
        <f>C35</f>
        <v xml:space="preserve">Fat, g </v>
      </c>
      <c r="D9" s="521"/>
      <c r="E9" s="521"/>
      <c r="F9" s="521"/>
      <c r="G9" s="419">
        <v>0</v>
      </c>
      <c r="H9" s="260"/>
      <c r="I9" s="260"/>
      <c r="J9" s="260"/>
      <c r="K9" s="221"/>
      <c r="L9" s="221"/>
      <c r="M9" s="260"/>
      <c r="N9" s="260"/>
      <c r="O9" s="221"/>
      <c r="P9" s="221"/>
      <c r="Q9"/>
    </row>
    <row r="10" spans="1:35" ht="27" customHeight="1">
      <c r="A10" s="556"/>
      <c r="B10" s="283"/>
      <c r="C10" s="520" t="str">
        <f>C39</f>
        <v>Carbohydrate, g</v>
      </c>
      <c r="D10" s="521"/>
      <c r="E10" s="521"/>
      <c r="F10" s="521"/>
      <c r="G10" s="419">
        <v>0</v>
      </c>
      <c r="H10" s="260"/>
      <c r="I10" s="260"/>
      <c r="J10" s="260"/>
      <c r="K10" s="221"/>
      <c r="L10" s="221"/>
      <c r="M10" s="260"/>
      <c r="N10" s="260"/>
      <c r="O10" s="221"/>
      <c r="P10" s="221"/>
      <c r="Q10"/>
    </row>
    <row r="11" spans="1:35" ht="27" customHeight="1" thickBot="1">
      <c r="A11" s="556"/>
      <c r="B11" s="284"/>
      <c r="C11" s="522" t="str">
        <f>C40</f>
        <v>Fibre, g</v>
      </c>
      <c r="D11" s="523"/>
      <c r="E11" s="523"/>
      <c r="F11" s="523"/>
      <c r="G11" s="420">
        <v>0</v>
      </c>
      <c r="H11" s="260"/>
      <c r="I11" s="260"/>
      <c r="J11" s="260"/>
      <c r="K11" s="221"/>
      <c r="L11" s="221"/>
      <c r="M11" s="260"/>
      <c r="N11" s="260"/>
      <c r="O11" s="221"/>
      <c r="P11" s="221"/>
      <c r="Q11"/>
    </row>
    <row r="12" spans="1:35" ht="28.35" customHeight="1" thickTop="1" thickBot="1">
      <c r="A12" s="289" t="s">
        <v>54</v>
      </c>
      <c r="B12" s="268">
        <f>IF(G12="UK",1,2)</f>
        <v>1</v>
      </c>
      <c r="C12" s="549" t="s">
        <v>55</v>
      </c>
      <c r="D12" s="550"/>
      <c r="E12" s="550"/>
      <c r="F12" s="550"/>
      <c r="G12" s="290" t="s">
        <v>56</v>
      </c>
      <c r="H12" s="220"/>
      <c r="I12" s="221"/>
      <c r="J12" s="221"/>
      <c r="K12" s="221"/>
      <c r="L12" s="221"/>
      <c r="M12" s="220"/>
      <c r="N12" s="220"/>
      <c r="O12" s="220"/>
      <c r="P12" s="220"/>
      <c r="Q12"/>
      <c r="U12" s="105"/>
      <c r="V12" s="105"/>
      <c r="W12" s="105"/>
      <c r="X12" s="105"/>
      <c r="Y12" s="105"/>
      <c r="Z12" s="105"/>
      <c r="AA12" s="105"/>
      <c r="AB12" s="85"/>
      <c r="AC12" s="85"/>
      <c r="AD12" s="85"/>
      <c r="AE12" s="85"/>
      <c r="AF12" s="85"/>
      <c r="AG12" s="85"/>
      <c r="AH12" s="85"/>
      <c r="AI12" s="85"/>
    </row>
    <row r="13" spans="1:35" ht="28.35" customHeight="1" thickTop="1">
      <c r="A13" s="533" t="s">
        <v>7</v>
      </c>
      <c r="B13" s="267">
        <f>IF(G13="K.Flo",1,IF(G13="K.Yo",3,2))</f>
        <v>2</v>
      </c>
      <c r="C13" s="531" t="s">
        <v>57</v>
      </c>
      <c r="D13" s="532"/>
      <c r="E13" s="532"/>
      <c r="F13" s="532"/>
      <c r="G13" s="287" t="s">
        <v>58</v>
      </c>
      <c r="H13" s="220"/>
      <c r="I13" s="220"/>
      <c r="J13" s="220"/>
      <c r="K13" s="220"/>
      <c r="L13" s="220"/>
      <c r="M13" s="220"/>
      <c r="N13" s="220"/>
      <c r="O13" s="220"/>
      <c r="P13" s="220"/>
      <c r="Q13"/>
      <c r="U13" s="105"/>
      <c r="V13" s="105"/>
      <c r="W13" s="105"/>
      <c r="X13" s="105"/>
      <c r="Y13" s="105"/>
      <c r="Z13" s="105"/>
      <c r="AA13" s="105"/>
      <c r="AB13" s="85"/>
      <c r="AC13" s="85"/>
      <c r="AD13" s="85"/>
      <c r="AE13" s="85"/>
      <c r="AF13" s="85"/>
      <c r="AG13" s="85"/>
      <c r="AH13" s="85"/>
      <c r="AI13" s="85"/>
    </row>
    <row r="14" spans="1:35" s="251" customFormat="1" ht="28.35" customHeight="1">
      <c r="A14" s="533"/>
      <c r="B14" s="269">
        <f>IF(G14="No",1,2)</f>
        <v>2</v>
      </c>
      <c r="C14" s="535" t="s">
        <v>59</v>
      </c>
      <c r="D14" s="536"/>
      <c r="E14" s="536"/>
      <c r="F14" s="536"/>
      <c r="G14" s="262" t="s">
        <v>60</v>
      </c>
      <c r="H14" s="220"/>
      <c r="I14" s="220"/>
      <c r="J14" s="220"/>
      <c r="K14" s="220"/>
      <c r="L14" s="220"/>
      <c r="M14" s="220"/>
      <c r="N14" s="220"/>
      <c r="O14" s="220"/>
      <c r="P14" s="250"/>
      <c r="U14" s="252"/>
      <c r="V14" s="252"/>
      <c r="W14" s="252"/>
      <c r="X14" s="252"/>
      <c r="Y14" s="252"/>
      <c r="Z14" s="252"/>
      <c r="AA14" s="252"/>
      <c r="AB14" s="253"/>
      <c r="AC14" s="253"/>
      <c r="AD14" s="253"/>
      <c r="AE14" s="253"/>
      <c r="AF14" s="253"/>
      <c r="AG14" s="253"/>
      <c r="AH14" s="253"/>
      <c r="AI14" s="253"/>
    </row>
    <row r="15" spans="1:35" s="251" customFormat="1" ht="28.35" customHeight="1" thickBot="1">
      <c r="A15" s="264"/>
      <c r="B15" s="270">
        <f>IF(G15="No",1,2)</f>
        <v>2</v>
      </c>
      <c r="C15" s="541" t="s">
        <v>61</v>
      </c>
      <c r="D15" s="542"/>
      <c r="E15" s="542"/>
      <c r="F15" s="542"/>
      <c r="G15" s="276" t="s">
        <v>60</v>
      </c>
      <c r="H15" s="220"/>
      <c r="I15" s="220"/>
      <c r="J15" s="220"/>
      <c r="K15" s="220"/>
      <c r="L15" s="220"/>
      <c r="M15" s="220"/>
      <c r="N15" s="220"/>
      <c r="O15" s="220"/>
      <c r="P15" s="250"/>
      <c r="U15" s="252"/>
      <c r="V15" s="252"/>
      <c r="W15" s="252"/>
      <c r="X15" s="252"/>
      <c r="Y15" s="252"/>
      <c r="Z15" s="252"/>
      <c r="AA15" s="252"/>
      <c r="AB15" s="253"/>
      <c r="AC15" s="253"/>
      <c r="AD15" s="253"/>
      <c r="AE15" s="253"/>
      <c r="AF15" s="253"/>
      <c r="AG15" s="253"/>
      <c r="AH15" s="253"/>
      <c r="AI15" s="253"/>
    </row>
    <row r="16" spans="1:35" ht="28.35" customHeight="1" thickTop="1">
      <c r="A16" s="533" t="s">
        <v>11</v>
      </c>
      <c r="B16" s="267"/>
      <c r="C16" s="531" t="s">
        <v>62</v>
      </c>
      <c r="D16" s="532"/>
      <c r="E16" s="532"/>
      <c r="F16" s="532"/>
      <c r="G16" s="288">
        <v>1093</v>
      </c>
      <c r="H16" s="220"/>
      <c r="I16" s="220"/>
      <c r="J16" s="220"/>
      <c r="K16" s="220"/>
      <c r="L16" s="220"/>
      <c r="M16" s="220"/>
      <c r="N16" s="220"/>
      <c r="O16" s="220"/>
      <c r="P16" s="220"/>
      <c r="Q16"/>
      <c r="U16" s="105"/>
      <c r="V16" s="105"/>
      <c r="W16" s="105"/>
      <c r="X16" s="105"/>
      <c r="Y16" s="105"/>
      <c r="Z16" s="105"/>
      <c r="AA16" s="105"/>
      <c r="AB16" s="85"/>
      <c r="AC16" s="85"/>
      <c r="AD16" s="85"/>
      <c r="AE16" s="85"/>
      <c r="AF16" s="85"/>
      <c r="AG16" s="85"/>
      <c r="AH16" s="85"/>
      <c r="AI16" s="85"/>
    </row>
    <row r="17" spans="1:81" ht="28.35" customHeight="1">
      <c r="A17" s="533"/>
      <c r="B17" s="267"/>
      <c r="C17" s="537" t="s">
        <v>63</v>
      </c>
      <c r="D17" s="538"/>
      <c r="E17" s="538"/>
      <c r="F17" s="538"/>
      <c r="G17" s="421">
        <f>G16/250</f>
        <v>4.3719999999999999</v>
      </c>
      <c r="H17" s="220"/>
      <c r="I17" s="220"/>
      <c r="J17" s="220"/>
      <c r="K17" s="220"/>
      <c r="L17" s="220"/>
      <c r="M17" s="220"/>
      <c r="N17" s="221"/>
      <c r="O17" s="221"/>
      <c r="P17" s="220"/>
      <c r="Q17"/>
      <c r="U17" s="105"/>
      <c r="V17" s="105"/>
      <c r="W17" s="105"/>
      <c r="X17" s="105"/>
      <c r="Y17" s="105"/>
      <c r="Z17" s="105"/>
      <c r="AA17" s="105"/>
      <c r="AB17" s="85"/>
      <c r="AC17" s="85"/>
      <c r="AD17" s="85"/>
      <c r="AE17" s="85"/>
      <c r="AF17" s="85"/>
      <c r="AG17" s="85"/>
      <c r="AH17" s="85"/>
      <c r="AI17" s="85"/>
    </row>
    <row r="18" spans="1:81" ht="28.35" customHeight="1">
      <c r="A18" s="533"/>
      <c r="B18" s="267"/>
      <c r="C18" s="520" t="s">
        <v>64</v>
      </c>
      <c r="D18" s="521"/>
      <c r="E18" s="521"/>
      <c r="F18" s="521"/>
      <c r="G18" s="259">
        <v>1000</v>
      </c>
      <c r="H18" s="220"/>
      <c r="I18" s="220"/>
      <c r="J18" s="220"/>
      <c r="K18" s="220"/>
      <c r="L18" s="220"/>
      <c r="M18" s="220"/>
      <c r="N18" s="221"/>
      <c r="O18" s="221"/>
      <c r="P18" s="220"/>
      <c r="Q18"/>
      <c r="U18" s="105"/>
      <c r="V18" s="105"/>
      <c r="W18" s="105"/>
      <c r="X18" s="105"/>
      <c r="Y18" s="105"/>
      <c r="Z18" s="105"/>
      <c r="AA18" s="105"/>
      <c r="AB18" s="85"/>
      <c r="AC18" s="85"/>
      <c r="AD18" s="85"/>
      <c r="AE18" s="85"/>
      <c r="AF18" s="85"/>
      <c r="AG18" s="85"/>
      <c r="AH18" s="85"/>
      <c r="AI18" s="85"/>
    </row>
    <row r="19" spans="1:81" ht="28.35" customHeight="1">
      <c r="A19" s="533"/>
      <c r="B19" s="267"/>
      <c r="C19" s="551" t="s">
        <v>65</v>
      </c>
      <c r="D19" s="552"/>
      <c r="E19" s="552"/>
      <c r="F19" s="552"/>
      <c r="G19" s="421">
        <f>G18/100</f>
        <v>10</v>
      </c>
      <c r="H19" s="220"/>
      <c r="I19" s="220"/>
      <c r="J19" s="220"/>
      <c r="K19" s="220"/>
      <c r="L19" s="220"/>
      <c r="M19" s="220"/>
      <c r="N19" s="221"/>
      <c r="O19" s="221"/>
      <c r="P19" s="220"/>
      <c r="Q19"/>
      <c r="U19" s="105"/>
      <c r="V19" s="105"/>
      <c r="W19" s="105"/>
      <c r="X19" s="105"/>
      <c r="Y19" s="105"/>
      <c r="Z19" s="105"/>
      <c r="AA19" s="105"/>
      <c r="AB19" s="85"/>
      <c r="AC19" s="85"/>
      <c r="AD19" s="85"/>
      <c r="AE19" s="85"/>
      <c r="AF19" s="85"/>
      <c r="AG19" s="85"/>
      <c r="AH19" s="85"/>
      <c r="AI19" s="85"/>
    </row>
    <row r="20" spans="1:81" ht="28.35" customHeight="1">
      <c r="A20" s="533"/>
      <c r="B20" s="267"/>
      <c r="C20" s="520" t="s">
        <v>66</v>
      </c>
      <c r="D20" s="521"/>
      <c r="E20" s="521"/>
      <c r="F20" s="521"/>
      <c r="G20" s="259">
        <v>100</v>
      </c>
      <c r="H20" s="220"/>
      <c r="I20" s="220"/>
      <c r="J20" s="220"/>
      <c r="K20" s="220"/>
      <c r="L20" s="220"/>
      <c r="M20" s="220"/>
      <c r="N20" s="221"/>
      <c r="O20" s="221"/>
      <c r="P20" s="220"/>
      <c r="Q20"/>
      <c r="U20" s="105"/>
      <c r="V20" s="105"/>
      <c r="W20" s="105"/>
      <c r="X20" s="105"/>
      <c r="Y20" s="105"/>
      <c r="Z20" s="105"/>
      <c r="AA20" s="105"/>
      <c r="AB20" s="85"/>
      <c r="AC20" s="85"/>
      <c r="AD20" s="85"/>
      <c r="AE20" s="85"/>
      <c r="AF20" s="85"/>
      <c r="AG20" s="85"/>
      <c r="AH20" s="85"/>
      <c r="AI20" s="85"/>
    </row>
    <row r="21" spans="1:81" ht="28.35" customHeight="1" thickBot="1">
      <c r="A21" s="534"/>
      <c r="B21" s="266"/>
      <c r="C21" s="522" t="s">
        <v>65</v>
      </c>
      <c r="D21" s="523"/>
      <c r="E21" s="523"/>
      <c r="F21" s="523"/>
      <c r="G21" s="422">
        <f>G20/100</f>
        <v>1</v>
      </c>
      <c r="H21" s="220"/>
      <c r="I21" s="220"/>
      <c r="J21" s="220"/>
      <c r="K21" s="220"/>
      <c r="L21" s="220"/>
      <c r="M21" s="220"/>
      <c r="N21" s="221"/>
      <c r="O21" s="221"/>
      <c r="P21" s="220"/>
      <c r="Q21"/>
      <c r="U21" s="105"/>
      <c r="V21" s="105"/>
      <c r="W21" s="105"/>
      <c r="X21" s="105"/>
      <c r="Y21" s="105"/>
      <c r="Z21" s="105"/>
      <c r="AA21" s="105"/>
      <c r="AB21" s="85"/>
      <c r="AC21" s="85"/>
      <c r="AD21" s="85"/>
      <c r="AE21" s="85"/>
      <c r="AF21" s="85"/>
      <c r="AG21" s="85"/>
      <c r="AH21" s="85"/>
      <c r="AI21" s="85"/>
    </row>
    <row r="22" spans="1:81" ht="40.5" customHeight="1" thickTop="1" thickBot="1">
      <c r="A22" s="289" t="s">
        <v>14</v>
      </c>
      <c r="B22" s="279" t="str">
        <f>LEFT(G22,(FIND("g",G22)-1))</f>
        <v>6</v>
      </c>
      <c r="C22" s="523" t="s">
        <v>67</v>
      </c>
      <c r="D22" s="523"/>
      <c r="E22" s="523"/>
      <c r="F22" s="523"/>
      <c r="G22" s="423" t="s">
        <v>68</v>
      </c>
      <c r="H22" s="261"/>
      <c r="I22" s="220"/>
      <c r="J22" s="220"/>
      <c r="K22" s="220"/>
      <c r="L22" s="510" t="s">
        <v>27</v>
      </c>
      <c r="M22" s="511"/>
      <c r="N22" s="221"/>
      <c r="O22" s="221"/>
      <c r="P22" s="220"/>
      <c r="Q22"/>
      <c r="U22" s="105"/>
      <c r="V22" s="105"/>
      <c r="W22" s="105"/>
      <c r="X22" s="105"/>
      <c r="Y22" s="105"/>
      <c r="Z22" s="105"/>
      <c r="AA22" s="105"/>
      <c r="AB22" s="85"/>
      <c r="AC22" s="85"/>
      <c r="AD22" s="85"/>
      <c r="AE22" s="85"/>
      <c r="AF22" s="85"/>
      <c r="AG22" s="85"/>
      <c r="AH22" s="85"/>
      <c r="AI22" s="85"/>
    </row>
    <row r="23" spans="1:81" ht="24.6" customHeight="1" thickTop="1">
      <c r="A23" s="543" t="s">
        <v>17</v>
      </c>
      <c r="B23" s="265">
        <f>IF(G23="yes",1,2)</f>
        <v>2</v>
      </c>
      <c r="C23" s="532" t="s">
        <v>69</v>
      </c>
      <c r="D23" s="532"/>
      <c r="E23" s="532"/>
      <c r="F23" s="532"/>
      <c r="G23" s="263" t="s">
        <v>70</v>
      </c>
      <c r="H23" s="220"/>
      <c r="I23" s="220"/>
      <c r="J23" s="220"/>
      <c r="K23" s="220"/>
      <c r="L23" s="510"/>
      <c r="M23" s="511"/>
      <c r="N23" s="221"/>
      <c r="O23" s="221"/>
      <c r="P23" s="220"/>
      <c r="Q23"/>
      <c r="U23" s="105"/>
      <c r="V23" s="105"/>
      <c r="W23" s="105"/>
      <c r="X23" s="105"/>
      <c r="Y23" s="105"/>
      <c r="Z23" s="105"/>
      <c r="AA23" s="105"/>
      <c r="AB23" s="85"/>
      <c r="AC23" s="85"/>
      <c r="AD23" s="85"/>
      <c r="AE23" s="85"/>
      <c r="AF23" s="85"/>
      <c r="AG23" s="85"/>
      <c r="AH23" s="85"/>
      <c r="AI23" s="85"/>
    </row>
    <row r="24" spans="1:81" ht="29.25" customHeight="1" thickBot="1">
      <c r="A24" s="544"/>
      <c r="B24" s="271">
        <f>G24</f>
        <v>4</v>
      </c>
      <c r="C24" s="521" t="s">
        <v>71</v>
      </c>
      <c r="D24" s="521"/>
      <c r="E24" s="521"/>
      <c r="F24" s="521"/>
      <c r="G24" s="259">
        <v>4</v>
      </c>
      <c r="H24" s="220"/>
      <c r="I24" s="220"/>
      <c r="J24" s="220"/>
      <c r="K24" s="220"/>
      <c r="L24" s="514" t="s">
        <v>30</v>
      </c>
      <c r="M24" s="515"/>
      <c r="N24" s="221"/>
      <c r="O24" s="221"/>
      <c r="P24" s="220"/>
      <c r="Q24"/>
      <c r="U24" s="105"/>
      <c r="V24" s="105"/>
      <c r="W24" s="105"/>
      <c r="X24" s="105"/>
      <c r="Y24" s="105"/>
      <c r="Z24" s="105"/>
      <c r="AA24" s="105"/>
      <c r="AB24" s="85"/>
      <c r="AC24" s="85"/>
      <c r="AD24" s="85"/>
      <c r="AE24" s="85"/>
      <c r="AF24" s="85"/>
      <c r="AG24" s="85"/>
      <c r="AH24" s="85"/>
      <c r="AI24" s="85"/>
    </row>
    <row r="25" spans="1:81" ht="24.6" customHeight="1" thickTop="1" thickBot="1">
      <c r="A25" s="544"/>
      <c r="B25" s="271" t="b">
        <f>ISBLANK(G25)</f>
        <v>0</v>
      </c>
      <c r="C25" s="520" t="str">
        <f>_xlfn.CONCAT("Enter the volume (ml) of ",'Other Products'!I4,":")</f>
        <v>Enter the volume (ml) of Product 1:</v>
      </c>
      <c r="D25" s="521"/>
      <c r="E25" s="521"/>
      <c r="F25" s="521"/>
      <c r="G25" s="259">
        <v>100</v>
      </c>
      <c r="H25" s="220"/>
      <c r="I25" s="220"/>
      <c r="J25" s="220"/>
      <c r="K25" s="220"/>
      <c r="L25" s="516" t="s">
        <v>72</v>
      </c>
      <c r="M25" s="517"/>
      <c r="N25" s="221"/>
      <c r="O25" s="221"/>
      <c r="P25" s="220"/>
      <c r="Q25"/>
      <c r="U25" s="105"/>
      <c r="V25" s="105"/>
      <c r="W25" s="105"/>
      <c r="X25" s="105"/>
      <c r="Y25" s="105"/>
      <c r="Z25" s="105"/>
      <c r="AA25" s="105"/>
      <c r="AB25" s="85"/>
      <c r="AC25" s="85"/>
      <c r="AD25" s="85"/>
      <c r="AE25" s="85"/>
      <c r="AF25" s="85"/>
      <c r="AG25" s="85"/>
      <c r="AH25" s="85"/>
      <c r="AI25" s="85"/>
    </row>
    <row r="26" spans="1:81" ht="24.6" customHeight="1">
      <c r="A26" s="544"/>
      <c r="B26" s="271" t="b">
        <f>ISBLANK(G26)</f>
        <v>0</v>
      </c>
      <c r="C26" s="520" t="str">
        <f>_xlfn.CONCAT("Enter the volume (ml) of ",'Other Products'!J4,":")</f>
        <v>Enter the volume (ml) of Product 2:</v>
      </c>
      <c r="D26" s="521"/>
      <c r="E26" s="521"/>
      <c r="F26" s="521"/>
      <c r="G26" s="285">
        <v>100</v>
      </c>
      <c r="H26" s="220"/>
      <c r="I26" s="220"/>
      <c r="J26" s="220"/>
      <c r="K26" s="220"/>
      <c r="L26" s="518" t="s">
        <v>34</v>
      </c>
      <c r="M26" s="519"/>
      <c r="N26" s="221"/>
      <c r="O26" s="221"/>
      <c r="P26" s="220"/>
      <c r="Q26"/>
      <c r="U26" s="105"/>
      <c r="V26" s="105"/>
      <c r="W26" s="105"/>
      <c r="X26" s="105"/>
      <c r="Y26" s="105"/>
      <c r="Z26" s="105"/>
      <c r="AA26" s="105"/>
      <c r="AB26" s="85"/>
      <c r="AC26" s="85"/>
      <c r="AD26" s="85"/>
      <c r="AE26" s="85"/>
      <c r="AF26" s="85"/>
      <c r="AG26" s="85"/>
      <c r="AH26" s="85"/>
      <c r="AI26" s="85"/>
    </row>
    <row r="27" spans="1:81" ht="24.6" customHeight="1">
      <c r="A27" s="544"/>
      <c r="B27" s="271" t="b">
        <f t="shared" ref="B27:B28" si="0">ISBLANK(G27)</f>
        <v>0</v>
      </c>
      <c r="C27" s="520" t="str">
        <f>_xlfn.CONCAT("Enter the volume (ml) of ",'Other Products'!K4,":")</f>
        <v>Enter the volume (ml) of Product 3:</v>
      </c>
      <c r="D27" s="521"/>
      <c r="E27" s="521"/>
      <c r="F27" s="521"/>
      <c r="G27" s="259">
        <v>100</v>
      </c>
      <c r="H27" s="220"/>
      <c r="I27" s="220"/>
      <c r="J27" s="220"/>
      <c r="K27" s="220"/>
      <c r="L27" s="553" t="s">
        <v>36</v>
      </c>
      <c r="M27" s="554"/>
      <c r="N27" s="221"/>
      <c r="O27" s="221"/>
      <c r="P27" s="220"/>
      <c r="Q27"/>
      <c r="U27" s="105"/>
      <c r="V27" s="105"/>
      <c r="W27" s="105"/>
      <c r="X27" s="105"/>
      <c r="Y27" s="105"/>
      <c r="Z27" s="105"/>
      <c r="AA27" s="105"/>
      <c r="AB27" s="85"/>
      <c r="AC27" s="85"/>
      <c r="AD27" s="85"/>
      <c r="AE27" s="85"/>
      <c r="AF27" s="85"/>
      <c r="AG27" s="85"/>
      <c r="AH27" s="85"/>
      <c r="AI27" s="85"/>
    </row>
    <row r="28" spans="1:81" ht="24.6" customHeight="1">
      <c r="A28" s="545"/>
      <c r="B28" s="271" t="b">
        <f t="shared" si="0"/>
        <v>0</v>
      </c>
      <c r="C28" s="523" t="str">
        <f>_xlfn.CONCAT("Enter the volume (ml) of ",'Other Products'!L4,":")</f>
        <v>Enter the volume (ml) of Product 4:</v>
      </c>
      <c r="D28" s="523"/>
      <c r="E28" s="523"/>
      <c r="F28" s="523"/>
      <c r="G28" s="286">
        <v>100</v>
      </c>
      <c r="H28" s="220"/>
      <c r="I28" s="220"/>
      <c r="J28" s="220"/>
      <c r="K28" s="220"/>
      <c r="L28" s="220"/>
      <c r="M28" s="220"/>
      <c r="N28" s="221"/>
      <c r="O28" s="221"/>
      <c r="P28" s="220"/>
      <c r="Q28"/>
      <c r="U28" s="105"/>
      <c r="V28" s="105"/>
      <c r="W28" s="105"/>
      <c r="X28" s="105"/>
      <c r="Y28" s="105"/>
      <c r="Z28" s="105"/>
      <c r="AA28" s="105"/>
      <c r="AB28" s="85"/>
      <c r="AC28" s="85"/>
      <c r="AD28" s="85"/>
      <c r="AE28" s="85"/>
      <c r="AF28" s="85"/>
      <c r="AG28" s="85"/>
      <c r="AH28" s="85"/>
      <c r="AI28" s="85"/>
    </row>
    <row r="29" spans="1:81" ht="15.6" customHeight="1">
      <c r="A29" s="220"/>
      <c r="B29" s="220"/>
      <c r="C29" s="220"/>
      <c r="D29" s="220"/>
      <c r="E29" s="220"/>
      <c r="F29" s="220"/>
      <c r="G29" s="220"/>
      <c r="H29" s="220"/>
      <c r="I29" s="220"/>
      <c r="J29" s="220"/>
      <c r="K29" s="220"/>
      <c r="L29" s="220"/>
      <c r="M29" s="220"/>
      <c r="N29" s="220"/>
      <c r="O29" s="220"/>
      <c r="P29" s="220"/>
      <c r="Q29"/>
      <c r="U29" s="546" t="s">
        <v>73</v>
      </c>
      <c r="V29" s="546"/>
      <c r="W29" s="546"/>
      <c r="X29" s="546"/>
      <c r="Y29" s="105"/>
      <c r="Z29" s="105"/>
      <c r="AA29" s="105"/>
      <c r="AB29" s="85"/>
      <c r="AC29" s="85"/>
      <c r="AD29" s="85"/>
      <c r="AE29" s="85"/>
      <c r="AF29" s="85"/>
      <c r="AG29" s="85"/>
      <c r="AH29" s="85"/>
      <c r="AI29" s="85"/>
    </row>
    <row r="30" spans="1:81" ht="6.6" customHeight="1" thickBot="1">
      <c r="G30"/>
      <c r="H30"/>
      <c r="I30"/>
      <c r="J30"/>
      <c r="K30"/>
      <c r="L30"/>
      <c r="M30"/>
      <c r="N30"/>
      <c r="O30"/>
      <c r="P30"/>
      <c r="Q30"/>
      <c r="R30" s="86"/>
      <c r="S30" s="86"/>
      <c r="T30" s="86"/>
      <c r="U30" s="547"/>
      <c r="V30" s="547"/>
      <c r="W30" s="547"/>
      <c r="X30" s="547"/>
      <c r="Y30" s="86"/>
      <c r="Z30" s="86"/>
      <c r="AA30" s="86"/>
      <c r="AB30" s="85"/>
      <c r="AC30" s="85"/>
      <c r="AD30" s="85"/>
      <c r="AE30" s="85"/>
      <c r="AF30" s="85"/>
      <c r="AG30" s="85"/>
      <c r="AH30" s="85"/>
      <c r="AI30" s="85"/>
    </row>
    <row r="31" spans="1:81" ht="73.349999999999994" customHeight="1" thickBot="1">
      <c r="A31" s="467"/>
      <c r="B31" s="548"/>
      <c r="C31" s="222" t="s">
        <v>74</v>
      </c>
      <c r="D31" s="223" t="s">
        <v>75</v>
      </c>
      <c r="E31" s="351" t="s">
        <v>76</v>
      </c>
      <c r="F31" s="351" t="s">
        <v>77</v>
      </c>
      <c r="G31" s="351" t="s">
        <v>78</v>
      </c>
      <c r="H31" s="351" t="s">
        <v>79</v>
      </c>
      <c r="I31" s="228" t="str">
        <f>_xlfn.CONCAT("Nutrients from ",'Other Products'!I4)</f>
        <v>Nutrients from Product 1</v>
      </c>
      <c r="J31" s="228" t="str">
        <f>_xlfn.CONCAT("Nutrients from ",'Other Products'!J4)</f>
        <v>Nutrients from Product 2</v>
      </c>
      <c r="K31" s="228" t="str">
        <f>_xlfn.CONCAT("Nutrients from ",'Other Products'!K4)</f>
        <v>Nutrients from Product 3</v>
      </c>
      <c r="L31" s="228" t="str">
        <f>_xlfn.CONCAT("Nutrients from ",'Other Products'!L4)</f>
        <v>Nutrients from Product 4</v>
      </c>
      <c r="M31" s="229" t="s">
        <v>80</v>
      </c>
      <c r="N31" s="224" t="str">
        <f>VLOOKUP(C31,UK_Values,$B$4,FALSE)</f>
        <v>DRV
6 years (M)</v>
      </c>
      <c r="O31" s="224" t="str">
        <f>_xlfn.CONCAT("% of ",N31)</f>
        <v>% of DRV
6 years (M)</v>
      </c>
      <c r="P31" s="244" t="s">
        <v>81</v>
      </c>
      <c r="Q31"/>
      <c r="T31" s="278" t="s">
        <v>82</v>
      </c>
      <c r="U31" s="225" t="s">
        <v>83</v>
      </c>
      <c r="V31" s="225" t="s">
        <v>84</v>
      </c>
      <c r="W31" s="226" t="s">
        <v>85</v>
      </c>
      <c r="X31" s="227" t="s">
        <v>86</v>
      </c>
      <c r="Y31" s="227" t="str">
        <f>_xlfn.CONCAT('Other Products'!I4," per 100g")</f>
        <v>Product 1 per 100g</v>
      </c>
      <c r="Z31" s="227" t="str">
        <f>_xlfn.CONCAT('Other Products'!J4," per 100g")</f>
        <v>Product 2 per 100g</v>
      </c>
      <c r="AA31" s="227" t="str">
        <f>_xlfn.CONCAT('Other Products'!K4," per 100g")</f>
        <v>Product 3 per 100g</v>
      </c>
      <c r="AB31" s="227" t="str">
        <f>_xlfn.CONCAT('Other Products'!L4," per 100g")</f>
        <v>Product 4 per 100g</v>
      </c>
      <c r="AD31" s="414"/>
      <c r="AE31" s="415" t="s">
        <v>87</v>
      </c>
      <c r="AF31" s="415" t="s">
        <v>88</v>
      </c>
      <c r="AG31" s="415" t="s">
        <v>89</v>
      </c>
      <c r="AH31" s="415" t="s">
        <v>90</v>
      </c>
      <c r="AI31" s="415" t="str">
        <f>_xlfn.CONCAT("Nutrients from ",'Other Products'!AI4)</f>
        <v xml:space="preserve">Nutrients from </v>
      </c>
      <c r="AJ31" s="415" t="str">
        <f>_xlfn.CONCAT("Nutrients from ",'Other Products'!AJ4)</f>
        <v xml:space="preserve">Nutrients from </v>
      </c>
      <c r="AK31" s="415" t="str">
        <f>_xlfn.CONCAT("Nutrients from ",'Other Products'!AK4)</f>
        <v xml:space="preserve">Nutrients from </v>
      </c>
      <c r="AL31" s="415" t="str">
        <f>_xlfn.CONCAT("Nutrients from ",'Other Products'!AL4)</f>
        <v xml:space="preserve">Nutrients from </v>
      </c>
    </row>
    <row r="32" spans="1:81" s="87" customFormat="1" ht="16.5" customHeight="1">
      <c r="A32" s="527" t="s">
        <v>91</v>
      </c>
      <c r="B32" s="528"/>
      <c r="C32" s="157" t="str">
        <f>IF($B$12=1,UK!A6,EFSA!A6)</f>
        <v>Energy, kcal</v>
      </c>
      <c r="D32" s="352"/>
      <c r="E32" s="363">
        <f t="shared" ref="E32:L32" si="1">IF(AE32&lt;1,ROUND(AE32,2),IF(AE32&lt;10,ROUND(AE32,1),MROUND(AE32,1)))</f>
        <v>1640</v>
      </c>
      <c r="F32" s="363">
        <f t="shared" si="1"/>
        <v>3080</v>
      </c>
      <c r="G32" s="364">
        <f t="shared" si="1"/>
        <v>310</v>
      </c>
      <c r="H32" s="363">
        <f t="shared" si="1"/>
        <v>2.4</v>
      </c>
      <c r="I32" s="372">
        <f t="shared" si="1"/>
        <v>0</v>
      </c>
      <c r="J32" s="373">
        <f t="shared" si="1"/>
        <v>0</v>
      </c>
      <c r="K32" s="373">
        <f t="shared" si="1"/>
        <v>0</v>
      </c>
      <c r="L32" s="314">
        <f t="shared" si="1"/>
        <v>0</v>
      </c>
      <c r="M32" s="374">
        <f>IF(T32&lt;1,ROUND(T32,2),IF(T32&lt;10,ROUND(T32,1),MROUND(T32,1)))</f>
        <v>5032</v>
      </c>
      <c r="N32" s="375"/>
      <c r="O32" s="189"/>
      <c r="P32" s="194" t="s">
        <v>92</v>
      </c>
      <c r="Q32">
        <f t="shared" ref="Q32:Q40" si="2">IF(M32&gt;P32,1,2)</f>
        <v>2</v>
      </c>
      <c r="R32" s="2"/>
      <c r="S32"/>
      <c r="T32" s="356">
        <f>SUM(E32:L32)</f>
        <v>5032.3999999999996</v>
      </c>
      <c r="U32" s="182">
        <f>IFERROR(VLOOKUP(C32,'Other Products'!$H$4:$P$44,8,FALSE)," ")</f>
        <v>308</v>
      </c>
      <c r="V32" s="182">
        <f>IFERROR(VLOOKUP(C32,'Other Products'!$H$4:$P$44,7,FALSE)," ")</f>
        <v>310</v>
      </c>
      <c r="W32" s="182">
        <f>IFERROR(VLOOKUP(C32,'Other Products'!$H$4:$P$44,6,FALSE)," ")</f>
        <v>150</v>
      </c>
      <c r="X32" s="182">
        <f>IFERROR(IF($B$22&gt;=1,VLOOKUP(C32,'Other Products'!$H$4:$P$44,9,FALSE),0)," ")</f>
        <v>40</v>
      </c>
      <c r="Y32" s="182">
        <f>IFERROR(VLOOKUP(C32,'Other Products'!$H$4:$P$44,2,FALSE),"")</f>
        <v>0</v>
      </c>
      <c r="Z32" s="182">
        <f>IFERROR(VLOOKUP(C32,'Other Products'!$H$4:$P$44,3,FALSE),"")</f>
        <v>0</v>
      </c>
      <c r="AA32" s="182">
        <f>IFERROR(VLOOKUP(C32,'Other Products'!$H$4:$P$44,4,FALSE),"")</f>
        <v>0</v>
      </c>
      <c r="AB32" s="182">
        <f>IFERROR(VLOOKUP(C32,'Other Products'!$H$4:$P$44,5,FALSE),"")</f>
        <v>0</v>
      </c>
      <c r="AC32"/>
      <c r="AD32" s="350" t="b">
        <f t="shared" ref="AD32:AD71" si="3">IF(T32&lt;10,TRUE,FALSE)</f>
        <v>0</v>
      </c>
      <c r="AE32" s="413">
        <f>IFERROR(IF($B$13&lt;&gt;3,W32*$G$16/100,0)," ")</f>
        <v>1639.5</v>
      </c>
      <c r="AF32" s="413">
        <f>IFERROR(IF($B$13&lt;&gt;1,IF($B$14=2,U32*$G$18/100,0),0),"")</f>
        <v>3080</v>
      </c>
      <c r="AG32" s="413">
        <f>IFERROR(IF($B$13&lt;&gt;1,IF($B$15=2,V32*$G$20/100,0),0),"")</f>
        <v>310</v>
      </c>
      <c r="AH32" s="413">
        <f>IFERROR(X32/100*$B$22,"")</f>
        <v>2.4000000000000004</v>
      </c>
      <c r="AI32" s="416">
        <f>IFERROR(IF($B$23=1,IF($B$25=FALSE,Y32*$G$25/100,0),0),"")</f>
        <v>0</v>
      </c>
      <c r="AJ32" s="416">
        <f>IFERROR(IF($B$23=1,IF($B$24&gt;1,IF($B$26=FALSE,Z32*$G$26/100,0),0),0),"")</f>
        <v>0</v>
      </c>
      <c r="AK32" s="416">
        <f>IFERROR(IF($B$23=1,IF($B$24&gt;2,IF($B$27=FALSE,AA32*$G$27/100,0),0),0),"")</f>
        <v>0</v>
      </c>
      <c r="AL32" s="416">
        <f>IFERROR(IF($B$23=1,IF($B$24&gt;3,IF($B$28=FALSE,AB32*$G$28/100,0),0),0),"")</f>
        <v>0</v>
      </c>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row>
    <row r="33" spans="1:81" s="94" customFormat="1" ht="17.100000000000001" customHeight="1">
      <c r="A33" s="527"/>
      <c r="B33" s="528"/>
      <c r="C33" s="159" t="str">
        <f>IF($B$12=1,UK!A7,EFSA!A7)</f>
        <v>Protein, g</v>
      </c>
      <c r="D33" s="368"/>
      <c r="E33" s="362">
        <f t="shared" ref="E33:E71" si="4">IF(AE33&lt;1,ROUND(AE33,2),IF(AE33&lt;10,ROUND(AE33,1),MROUND(AE33,1)))</f>
        <v>37</v>
      </c>
      <c r="F33" s="362">
        <f t="shared" ref="F33:L33" si="5">IF(AF33&lt;1,ROUND(AF33,2),IF(AF33&lt;10,ROUND(AF33,1),MROUND(AF33,1)))</f>
        <v>80</v>
      </c>
      <c r="G33" s="384">
        <f t="shared" si="5"/>
        <v>8</v>
      </c>
      <c r="H33" s="362">
        <f t="shared" si="5"/>
        <v>0</v>
      </c>
      <c r="I33" s="385">
        <f t="shared" si="5"/>
        <v>0</v>
      </c>
      <c r="J33" s="386">
        <f t="shared" si="5"/>
        <v>0</v>
      </c>
      <c r="K33" s="386">
        <f t="shared" si="5"/>
        <v>0</v>
      </c>
      <c r="L33" s="315">
        <f t="shared" si="5"/>
        <v>0</v>
      </c>
      <c r="M33" s="365">
        <f t="shared" ref="M33:M71" si="6">IF(T33&lt;1,ROUND(T33,2),IF(T33&lt;10,ROUND(T33,1),MROUND(T33,1)))</f>
        <v>125</v>
      </c>
      <c r="N33" s="387"/>
      <c r="O33" s="388"/>
      <c r="P33" s="389" t="s">
        <v>92</v>
      </c>
      <c r="Q33">
        <f t="shared" si="2"/>
        <v>2</v>
      </c>
      <c r="R33" s="358"/>
      <c r="S33"/>
      <c r="T33" s="356">
        <f t="shared" ref="T33:T71" si="7">SUM(E33:L33)</f>
        <v>125</v>
      </c>
      <c r="U33" s="183">
        <f>IFERROR(VLOOKUP(C33,'Other Products'!$H$4:$P$44,8,FALSE)," ")</f>
        <v>8</v>
      </c>
      <c r="V33" s="183">
        <f>IFERROR(VLOOKUP(C33,'Other Products'!$H$4:$P$44,7,FALSE)," ")</f>
        <v>8</v>
      </c>
      <c r="W33" s="183">
        <f>IFERROR(VLOOKUP(C33,'Other Products'!$H$4:$P$44,6,FALSE)," ")</f>
        <v>3.4</v>
      </c>
      <c r="X33" s="183">
        <f>IFERROR(IF($B$22&gt;=1,VLOOKUP(C33,'Other Products'!$H$4:$P$44,9,FALSE),0)," ")</f>
        <v>0</v>
      </c>
      <c r="Y33" s="183">
        <f>IFERROR(VLOOKUP(C33,'Other Products'!$H$4:$P$44,2,FALSE),"")</f>
        <v>0</v>
      </c>
      <c r="Z33" s="183">
        <f>IFERROR(VLOOKUP(C33,'Other Products'!$H$4:$P$44,3,FALSE),"")</f>
        <v>0</v>
      </c>
      <c r="AA33" s="183">
        <f>IFERROR(VLOOKUP(C33,'Other Products'!$H$4:$P$44,4,FALSE),"")</f>
        <v>0</v>
      </c>
      <c r="AB33" s="183">
        <f>IFERROR(VLOOKUP(C33,'Other Products'!$H$4:$P$44,5,FALSE),"")</f>
        <v>0</v>
      </c>
      <c r="AC33"/>
      <c r="AD33" s="350" t="b">
        <f t="shared" si="3"/>
        <v>0</v>
      </c>
      <c r="AE33" s="413">
        <f t="shared" ref="AE33:AE71" si="8">IFERROR(IF($B$13&lt;&gt;3,W33*$G$16/100,0)," ")</f>
        <v>37.161999999999999</v>
      </c>
      <c r="AF33" s="413">
        <f t="shared" ref="AF33:AF71" si="9">IFERROR(IF($B$13&lt;&gt;1,IF($B$14=2,U33*$G$18/100,0),0),"")</f>
        <v>80</v>
      </c>
      <c r="AG33" s="413">
        <f t="shared" ref="AG33:AG71" si="10">IFERROR(IF($B$13&lt;&gt;1,IF($B$15=2,V33*$G$20/100,0),0),"")</f>
        <v>8</v>
      </c>
      <c r="AH33" s="413">
        <f t="shared" ref="AH33:AH71" si="11">IFERROR(X33/100*$B$22,"")</f>
        <v>0</v>
      </c>
      <c r="AI33" s="416">
        <f t="shared" ref="AI33:AI71" si="12">IFERROR(IF($B$23=1,IF($B$25=FALSE,Y33*$G$25/100,0),0),"")</f>
        <v>0</v>
      </c>
      <c r="AJ33" s="416">
        <f t="shared" ref="AJ33:AJ71" si="13">IFERROR(IF($B$23=1,IF($B$24&gt;1,IF($B$26=FALSE,Z33*$G$26/100,0),0),0),"")</f>
        <v>0</v>
      </c>
      <c r="AK33" s="416">
        <f t="shared" ref="AK33:AK71" si="14">IFERROR(IF($B$23=1,IF($B$24&gt;2,IF($B$27=FALSE,AA33*$G$27/100,0),0),0),"")</f>
        <v>0</v>
      </c>
      <c r="AL33" s="416">
        <f t="shared" ref="AL33:AL71" si="15">IFERROR(IF($B$23=1,IF($B$24&gt;3,IF($B$28=FALSE,AB33*$G$28/100,0),0),0),"")</f>
        <v>0</v>
      </c>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row>
    <row r="34" spans="1:81" s="87" customFormat="1" ht="14.45" hidden="1">
      <c r="A34" s="527"/>
      <c r="B34" s="528"/>
      <c r="C34" s="159" t="str">
        <f>IF($B$12=1,UK!A8,EFSA!A8)</f>
        <v>Protein, g/kg/day</v>
      </c>
      <c r="D34" s="368"/>
      <c r="E34" s="362">
        <f t="shared" si="4"/>
        <v>0</v>
      </c>
      <c r="F34" s="362">
        <f t="shared" ref="F34:F71" si="16">IF(AF34&lt;1,ROUND(AF34,2),IF(AF34&lt;10,ROUND(AF34,1),MROUND(AF34,1)))</f>
        <v>0</v>
      </c>
      <c r="G34" s="384">
        <f t="shared" ref="G34:G71" si="17">IF(AG34&lt;1,ROUND(AG34,2),IF(AG34&lt;10,ROUND(AG34,1),MROUND(AG34,1)))</f>
        <v>0</v>
      </c>
      <c r="H34" s="362">
        <f t="shared" ref="H34:H70" si="18">IF(AH34&lt;1,ROUND(AH34,2),IF(AH34&lt;10,ROUND(AH34,1),MROUND(AH34,1)))</f>
        <v>0</v>
      </c>
      <c r="I34" s="385">
        <f t="shared" ref="I34:I71" si="19">IF(AI34&lt;1,ROUND(AI34,2),IF(AI34&lt;10,ROUND(AI34,1),MROUND(AI34,1)))</f>
        <v>0</v>
      </c>
      <c r="J34" s="386">
        <f t="shared" ref="J34:J71" si="20">IF(AJ34&lt;1,ROUND(AJ34,2),IF(AJ34&lt;10,ROUND(AJ34,1),MROUND(AJ34,1)))</f>
        <v>0</v>
      </c>
      <c r="K34" s="386">
        <f t="shared" ref="K34:K71" si="21">IF(AK34&lt;1,ROUND(AK34,2),IF(AK34&lt;10,ROUND(AK34,1),MROUND(AK34,1)))</f>
        <v>0</v>
      </c>
      <c r="L34" s="315">
        <f t="shared" ref="L34:L71" si="22">IF(AL34&lt;1,ROUND(AL34,2),IF(AL34&lt;10,ROUND(AL34,1),MROUND(AL34,1)))</f>
        <v>0</v>
      </c>
      <c r="M34" s="365">
        <f t="shared" si="6"/>
        <v>0</v>
      </c>
      <c r="N34" s="387"/>
      <c r="O34" s="388"/>
      <c r="P34" s="389" t="s">
        <v>92</v>
      </c>
      <c r="Q34">
        <f>IF(M34&gt;P34,1,2)</f>
        <v>2</v>
      </c>
      <c r="R34" s="2"/>
      <c r="S34"/>
      <c r="T34" s="356">
        <f t="shared" si="7"/>
        <v>0</v>
      </c>
      <c r="U34" s="184">
        <f>IFERROR(VLOOKUP(C34,'Other Products'!$H$4:$P$44,8,FALSE)," ")</f>
        <v>0</v>
      </c>
      <c r="V34" s="184">
        <f>IFERROR(VLOOKUP(C34,'Other Products'!$H$4:$P$44,7,FALSE)," ")</f>
        <v>0</v>
      </c>
      <c r="W34" s="184">
        <f>IFERROR(VLOOKUP(C34,'Other Products'!$H$4:$P$44,6,FALSE)," ")</f>
        <v>0</v>
      </c>
      <c r="X34" s="184">
        <f>IFERROR(IF($B$22&gt;=1,VLOOKUP(C34,'Other Products'!$H$4:$P$44,9,FALSE),0)," ")</f>
        <v>0</v>
      </c>
      <c r="Y34" s="184">
        <f>IFERROR(VLOOKUP(C34,'Other Products'!$H$4:$P$44,2,FALSE),"")</f>
        <v>0</v>
      </c>
      <c r="Z34" s="184">
        <f>IFERROR(VLOOKUP(C34,'Other Products'!$H$4:$P$44,3,FALSE),"")</f>
        <v>0</v>
      </c>
      <c r="AA34" s="184">
        <f>IFERROR(VLOOKUP(C34,'Other Products'!$H$4:$P$44,4,FALSE),"")</f>
        <v>0</v>
      </c>
      <c r="AB34" s="184">
        <f>IFERROR(VLOOKUP(C34,'Other Products'!$H$4:$P$44,5,FALSE),"")</f>
        <v>0</v>
      </c>
      <c r="AC34"/>
      <c r="AD34" s="350" t="b">
        <f t="shared" si="3"/>
        <v>1</v>
      </c>
      <c r="AE34" s="413">
        <f t="shared" si="8"/>
        <v>0</v>
      </c>
      <c r="AF34" s="413">
        <f t="shared" si="9"/>
        <v>0</v>
      </c>
      <c r="AG34" s="413">
        <f t="shared" si="10"/>
        <v>0</v>
      </c>
      <c r="AH34" s="413">
        <f t="shared" si="11"/>
        <v>0</v>
      </c>
      <c r="AI34" s="416">
        <f t="shared" si="12"/>
        <v>0</v>
      </c>
      <c r="AJ34" s="416">
        <f t="shared" si="13"/>
        <v>0</v>
      </c>
      <c r="AK34" s="416">
        <f t="shared" si="14"/>
        <v>0</v>
      </c>
      <c r="AL34" s="416">
        <f t="shared" si="15"/>
        <v>0</v>
      </c>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row>
    <row r="35" spans="1:81" s="87" customFormat="1" ht="17.850000000000001" customHeight="1">
      <c r="A35" s="527"/>
      <c r="B35" s="528"/>
      <c r="C35" s="166" t="str">
        <f>IF($B$12=1,UK!A9,EFSA!A9)</f>
        <v xml:space="preserve">Fat, g </v>
      </c>
      <c r="D35" s="366"/>
      <c r="E35" s="361">
        <f t="shared" si="4"/>
        <v>161</v>
      </c>
      <c r="F35" s="361">
        <f t="shared" si="16"/>
        <v>300</v>
      </c>
      <c r="G35" s="400">
        <f t="shared" si="17"/>
        <v>30</v>
      </c>
      <c r="H35" s="361">
        <f t="shared" si="18"/>
        <v>0</v>
      </c>
      <c r="I35" s="401">
        <f t="shared" si="19"/>
        <v>0</v>
      </c>
      <c r="J35" s="402">
        <f t="shared" si="20"/>
        <v>0</v>
      </c>
      <c r="K35" s="402">
        <f t="shared" si="21"/>
        <v>0</v>
      </c>
      <c r="L35" s="316">
        <f t="shared" si="22"/>
        <v>0</v>
      </c>
      <c r="M35" s="403">
        <f t="shared" si="6"/>
        <v>491</v>
      </c>
      <c r="N35" s="404"/>
      <c r="O35" s="247"/>
      <c r="P35" s="196" t="s">
        <v>92</v>
      </c>
      <c r="Q35">
        <f t="shared" si="2"/>
        <v>2</v>
      </c>
      <c r="R35" s="2"/>
      <c r="S35"/>
      <c r="T35" s="356">
        <f>SUM(E35:L35)</f>
        <v>491</v>
      </c>
      <c r="U35" s="185">
        <f>IFERROR(VLOOKUP(C35,'Other Products'!$H$4:$P$44,8,FALSE)," ")</f>
        <v>30</v>
      </c>
      <c r="V35" s="185">
        <f>IFERROR(VLOOKUP(C35,'Other Products'!$H$4:$P$44,7,FALSE)," ")</f>
        <v>30</v>
      </c>
      <c r="W35" s="185">
        <f>IFERROR(VLOOKUP(C35,'Other Products'!$H$4:$P$44,6,FALSE)," ")</f>
        <v>14.7</v>
      </c>
      <c r="X35" s="185">
        <f>IFERROR(IF($B$22&gt;=1,VLOOKUP(C35,'Other Products'!$H$4:$P$44,9,FALSE),0)," ")</f>
        <v>0</v>
      </c>
      <c r="Y35" s="185">
        <f>IFERROR(VLOOKUP(C35,'Other Products'!$H$4:$P$44,2,FALSE),"")</f>
        <v>0</v>
      </c>
      <c r="Z35" s="185">
        <f>IFERROR(VLOOKUP(C35,'Other Products'!$H$4:$P$44,3,FALSE),"")</f>
        <v>0</v>
      </c>
      <c r="AA35" s="185">
        <f>IFERROR(VLOOKUP(C35,'Other Products'!$H$4:$P$44,4,FALSE),"")</f>
        <v>0</v>
      </c>
      <c r="AB35" s="185">
        <f>IFERROR(VLOOKUP(C35,'Other Products'!$H$4:$P$44,5,FALSE),"")</f>
        <v>0</v>
      </c>
      <c r="AC35"/>
      <c r="AD35" s="350" t="b">
        <f t="shared" si="3"/>
        <v>0</v>
      </c>
      <c r="AE35" s="413">
        <f t="shared" si="8"/>
        <v>160.67099999999999</v>
      </c>
      <c r="AF35" s="413">
        <f t="shared" si="9"/>
        <v>300</v>
      </c>
      <c r="AG35" s="413">
        <f t="shared" si="10"/>
        <v>30</v>
      </c>
      <c r="AH35" s="413">
        <f t="shared" si="11"/>
        <v>0</v>
      </c>
      <c r="AI35" s="416">
        <f t="shared" si="12"/>
        <v>0</v>
      </c>
      <c r="AJ35" s="416">
        <f t="shared" si="13"/>
        <v>0</v>
      </c>
      <c r="AK35" s="416">
        <f t="shared" si="14"/>
        <v>0</v>
      </c>
      <c r="AL35" s="416">
        <f t="shared" si="15"/>
        <v>0</v>
      </c>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row>
    <row r="36" spans="1:81" s="94" customFormat="1" ht="14.25" hidden="1" customHeight="1">
      <c r="A36" s="527"/>
      <c r="B36" s="528"/>
      <c r="C36" s="159" t="str">
        <f>IF($B$12=1,UK!A10,EFSA!A10)</f>
        <v xml:space="preserve">LA, g </v>
      </c>
      <c r="D36" s="368" t="str">
        <f t="shared" ref="D36:D71" si="23">IFERROR(IF($B$12=1,VLOOKUP(C36,UK_Values,2,FALSE),VLOOKUP(C36,EFSA_Values,2,FALSE)),"")</f>
        <v>ND</v>
      </c>
      <c r="E36" s="362">
        <f t="shared" si="4"/>
        <v>0</v>
      </c>
      <c r="F36" s="362">
        <f t="shared" si="16"/>
        <v>0</v>
      </c>
      <c r="G36" s="384">
        <f t="shared" si="17"/>
        <v>0</v>
      </c>
      <c r="H36" s="362">
        <f t="shared" si="18"/>
        <v>0</v>
      </c>
      <c r="I36" s="385">
        <f t="shared" si="19"/>
        <v>0</v>
      </c>
      <c r="J36" s="386">
        <f t="shared" si="20"/>
        <v>0</v>
      </c>
      <c r="K36" s="386">
        <f t="shared" si="21"/>
        <v>0</v>
      </c>
      <c r="L36" s="315">
        <f t="shared" si="22"/>
        <v>0</v>
      </c>
      <c r="M36" s="365">
        <f t="shared" si="6"/>
        <v>0</v>
      </c>
      <c r="N36" s="387"/>
      <c r="O36" s="388"/>
      <c r="P36" s="389" t="s">
        <v>92</v>
      </c>
      <c r="Q36">
        <f>IF(M36&gt;P36,1,2)</f>
        <v>2</v>
      </c>
      <c r="R36" s="358"/>
      <c r="S36"/>
      <c r="T36" s="356">
        <f t="shared" si="7"/>
        <v>0</v>
      </c>
      <c r="U36" s="183">
        <f>IFERROR(VLOOKUP(C36,'Other Products'!$H$4:$P$44,8,FALSE)," ")</f>
        <v>0</v>
      </c>
      <c r="V36" s="183">
        <f>IFERROR(VLOOKUP(C36,'Other Products'!$H$4:$P$44,7,FALSE)," ")</f>
        <v>0</v>
      </c>
      <c r="W36" s="183">
        <f>IFERROR(VLOOKUP(C36,'Other Products'!$H$4:$P$44,6,FALSE)," ")</f>
        <v>0</v>
      </c>
      <c r="X36" s="183">
        <f>IFERROR(IF($B$22&gt;=1,VLOOKUP(C36,'Other Products'!$H$4:$P$44,9,FALSE),0)," ")</f>
        <v>0</v>
      </c>
      <c r="Y36" s="183">
        <f>IFERROR(VLOOKUP(C36,'Other Products'!$H$4:$P$44,2,FALSE),"")</f>
        <v>0</v>
      </c>
      <c r="Z36" s="183">
        <f>IFERROR(VLOOKUP(C36,'Other Products'!$H$4:$P$44,3,FALSE),"")</f>
        <v>0</v>
      </c>
      <c r="AA36" s="183">
        <f>IFERROR(VLOOKUP(C36,'Other Products'!$H$4:$P$44,4,FALSE),"")</f>
        <v>0</v>
      </c>
      <c r="AB36" s="183">
        <f>IFERROR(VLOOKUP(C36,'Other Products'!$H$4:$P$44,5,FALSE),"")</f>
        <v>0</v>
      </c>
      <c r="AC36"/>
      <c r="AD36" s="350" t="b">
        <f t="shared" si="3"/>
        <v>1</v>
      </c>
      <c r="AE36" s="413">
        <f t="shared" si="8"/>
        <v>0</v>
      </c>
      <c r="AF36" s="413">
        <f t="shared" si="9"/>
        <v>0</v>
      </c>
      <c r="AG36" s="413">
        <f t="shared" si="10"/>
        <v>0</v>
      </c>
      <c r="AH36" s="413">
        <f t="shared" si="11"/>
        <v>0</v>
      </c>
      <c r="AI36" s="416">
        <f t="shared" si="12"/>
        <v>0</v>
      </c>
      <c r="AJ36" s="416">
        <f t="shared" si="13"/>
        <v>0</v>
      </c>
      <c r="AK36" s="416">
        <f t="shared" si="14"/>
        <v>0</v>
      </c>
      <c r="AL36" s="416">
        <f t="shared" si="15"/>
        <v>0</v>
      </c>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row>
    <row r="37" spans="1:81" s="87" customFormat="1" ht="14.45" hidden="1">
      <c r="A37" s="527"/>
      <c r="B37" s="528"/>
      <c r="C37" s="159" t="str">
        <f>IF($B$12=1,UK!A11,EFSA!A11)</f>
        <v xml:space="preserve">ALA, mg </v>
      </c>
      <c r="D37" s="368" t="str">
        <f t="shared" si="23"/>
        <v>ND</v>
      </c>
      <c r="E37" s="362">
        <f t="shared" si="4"/>
        <v>0</v>
      </c>
      <c r="F37" s="362">
        <f t="shared" si="16"/>
        <v>0</v>
      </c>
      <c r="G37" s="384">
        <f t="shared" si="17"/>
        <v>0</v>
      </c>
      <c r="H37" s="362">
        <f t="shared" si="18"/>
        <v>0</v>
      </c>
      <c r="I37" s="385">
        <f t="shared" si="19"/>
        <v>0</v>
      </c>
      <c r="J37" s="386">
        <f t="shared" si="20"/>
        <v>0</v>
      </c>
      <c r="K37" s="386">
        <f t="shared" si="21"/>
        <v>0</v>
      </c>
      <c r="L37" s="315">
        <f t="shared" si="22"/>
        <v>0</v>
      </c>
      <c r="M37" s="365">
        <f t="shared" si="6"/>
        <v>0</v>
      </c>
      <c r="N37" s="387"/>
      <c r="O37" s="388"/>
      <c r="P37" s="389" t="s">
        <v>92</v>
      </c>
      <c r="Q37">
        <f t="shared" si="2"/>
        <v>2</v>
      </c>
      <c r="R37" s="2"/>
      <c r="S37"/>
      <c r="T37" s="356">
        <f t="shared" si="7"/>
        <v>0</v>
      </c>
      <c r="U37" s="184">
        <f>IFERROR(VLOOKUP(C37,'Other Products'!$H$4:$P$44,8,FALSE)," ")</f>
        <v>0</v>
      </c>
      <c r="V37" s="184">
        <f>IFERROR(VLOOKUP(C37,'Other Products'!$H$4:$P$44,7,FALSE)," ")</f>
        <v>0</v>
      </c>
      <c r="W37" s="184">
        <f>IFERROR(VLOOKUP(C37,'Other Products'!$H$4:$P$44,6,FALSE)," ")</f>
        <v>0</v>
      </c>
      <c r="X37" s="184">
        <f>IFERROR(IF($B$22&gt;=1,VLOOKUP(C37,'Other Products'!$H$4:$P$44,9,FALSE),0)," ")</f>
        <v>0</v>
      </c>
      <c r="Y37" s="184">
        <f>IFERROR(VLOOKUP(C37,'Other Products'!$H$4:$P$44,2,FALSE),"")</f>
        <v>0</v>
      </c>
      <c r="Z37" s="184">
        <f>IFERROR(VLOOKUP(C37,'Other Products'!$H$4:$P$44,3,FALSE),"")</f>
        <v>0</v>
      </c>
      <c r="AA37" s="184">
        <f>IFERROR(VLOOKUP(C37,'Other Products'!$H$4:$P$44,4,FALSE),"")</f>
        <v>0</v>
      </c>
      <c r="AB37" s="184">
        <f>IFERROR(VLOOKUP(C37,'Other Products'!$H$4:$P$44,5,FALSE),"")</f>
        <v>0</v>
      </c>
      <c r="AC37"/>
      <c r="AD37" s="350" t="b">
        <f t="shared" si="3"/>
        <v>1</v>
      </c>
      <c r="AE37" s="413">
        <f t="shared" si="8"/>
        <v>0</v>
      </c>
      <c r="AF37" s="413">
        <f t="shared" si="9"/>
        <v>0</v>
      </c>
      <c r="AG37" s="413">
        <f t="shared" si="10"/>
        <v>0</v>
      </c>
      <c r="AH37" s="413">
        <f t="shared" si="11"/>
        <v>0</v>
      </c>
      <c r="AI37" s="416">
        <f t="shared" si="12"/>
        <v>0</v>
      </c>
      <c r="AJ37" s="416">
        <f t="shared" si="13"/>
        <v>0</v>
      </c>
      <c r="AK37" s="416">
        <f t="shared" si="14"/>
        <v>0</v>
      </c>
      <c r="AL37" s="416">
        <f t="shared" si="15"/>
        <v>0</v>
      </c>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row>
    <row r="38" spans="1:81" s="94" customFormat="1" ht="14.45" hidden="1">
      <c r="A38" s="527"/>
      <c r="B38" s="528"/>
      <c r="C38" s="159" t="str">
        <f>IF($B$12=1,UK!A12,EFSA!A12)</f>
        <v>DHA, mg</v>
      </c>
      <c r="D38" s="368" t="str">
        <f t="shared" si="23"/>
        <v>ND</v>
      </c>
      <c r="E38" s="362">
        <f t="shared" si="4"/>
        <v>0</v>
      </c>
      <c r="F38" s="362">
        <f t="shared" si="16"/>
        <v>0</v>
      </c>
      <c r="G38" s="384">
        <f t="shared" si="17"/>
        <v>0</v>
      </c>
      <c r="H38" s="362">
        <f t="shared" si="18"/>
        <v>0</v>
      </c>
      <c r="I38" s="385">
        <f t="shared" si="19"/>
        <v>0</v>
      </c>
      <c r="J38" s="386">
        <f t="shared" si="20"/>
        <v>0</v>
      </c>
      <c r="K38" s="386">
        <f t="shared" si="21"/>
        <v>0</v>
      </c>
      <c r="L38" s="315">
        <f t="shared" si="22"/>
        <v>0</v>
      </c>
      <c r="M38" s="365">
        <f t="shared" si="6"/>
        <v>0</v>
      </c>
      <c r="N38" s="387"/>
      <c r="O38" s="388"/>
      <c r="P38" s="389" t="s">
        <v>92</v>
      </c>
      <c r="Q38">
        <f t="shared" si="2"/>
        <v>2</v>
      </c>
      <c r="R38" s="358"/>
      <c r="S38"/>
      <c r="T38" s="356">
        <f t="shared" si="7"/>
        <v>0</v>
      </c>
      <c r="U38" s="183">
        <f>IFERROR(VLOOKUP(C38,'Other Products'!$H$4:$P$44,8,FALSE)," ")</f>
        <v>0</v>
      </c>
      <c r="V38" s="183">
        <f>IFERROR(VLOOKUP(C38,'Other Products'!$H$4:$P$44,7,FALSE)," ")</f>
        <v>0</v>
      </c>
      <c r="W38" s="183">
        <f>IFERROR(VLOOKUP(C38,'Other Products'!$H$4:$P$44,6,FALSE)," ")</f>
        <v>0</v>
      </c>
      <c r="X38" s="183">
        <f>IFERROR(IF($B$22&gt;=1,VLOOKUP(C38,'Other Products'!$H$4:$P$44,9,FALSE),0)," ")</f>
        <v>0</v>
      </c>
      <c r="Y38" s="183">
        <f>IFERROR(VLOOKUP(C38,'Other Products'!$H$4:$P$44,2,FALSE),"")</f>
        <v>0</v>
      </c>
      <c r="Z38" s="183">
        <f>IFERROR(VLOOKUP(C38,'Other Products'!$H$4:$P$44,3,FALSE),"")</f>
        <v>0</v>
      </c>
      <c r="AA38" s="183">
        <f>IFERROR(VLOOKUP(C38,'Other Products'!$H$4:$P$44,4,FALSE),"")</f>
        <v>0</v>
      </c>
      <c r="AB38" s="183">
        <f>IFERROR(VLOOKUP(C38,'Other Products'!$H$4:$P$44,5,FALSE),"")</f>
        <v>0</v>
      </c>
      <c r="AC38"/>
      <c r="AD38" s="350" t="b">
        <f t="shared" si="3"/>
        <v>1</v>
      </c>
      <c r="AE38" s="413">
        <f t="shared" si="8"/>
        <v>0</v>
      </c>
      <c r="AF38" s="413">
        <f t="shared" si="9"/>
        <v>0</v>
      </c>
      <c r="AG38" s="413">
        <f t="shared" si="10"/>
        <v>0</v>
      </c>
      <c r="AH38" s="413">
        <f t="shared" si="11"/>
        <v>0</v>
      </c>
      <c r="AI38" s="416">
        <f t="shared" si="12"/>
        <v>0</v>
      </c>
      <c r="AJ38" s="416">
        <f t="shared" si="13"/>
        <v>0</v>
      </c>
      <c r="AK38" s="416">
        <f t="shared" si="14"/>
        <v>0</v>
      </c>
      <c r="AL38" s="416">
        <f t="shared" si="15"/>
        <v>0</v>
      </c>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row>
    <row r="39" spans="1:81" ht="18.600000000000001" customHeight="1">
      <c r="A39" s="527"/>
      <c r="B39" s="528"/>
      <c r="C39" s="159" t="str">
        <f>IF($B$12=1,UK!A13,EFSA!A13)</f>
        <v>Carbohydrate, g</v>
      </c>
      <c r="D39" s="368"/>
      <c r="E39" s="362">
        <f t="shared" si="4"/>
        <v>3.8</v>
      </c>
      <c r="F39" s="362">
        <f t="shared" si="16"/>
        <v>15</v>
      </c>
      <c r="G39" s="384">
        <f t="shared" si="17"/>
        <v>2</v>
      </c>
      <c r="H39" s="362">
        <f t="shared" si="18"/>
        <v>0.5</v>
      </c>
      <c r="I39" s="385">
        <f t="shared" si="19"/>
        <v>0</v>
      </c>
      <c r="J39" s="386">
        <f t="shared" si="20"/>
        <v>0</v>
      </c>
      <c r="K39" s="386">
        <f t="shared" si="21"/>
        <v>0</v>
      </c>
      <c r="L39" s="315">
        <f t="shared" si="22"/>
        <v>0</v>
      </c>
      <c r="M39" s="365">
        <f t="shared" si="6"/>
        <v>21</v>
      </c>
      <c r="N39" s="387"/>
      <c r="O39" s="388"/>
      <c r="P39" s="389" t="s">
        <v>92</v>
      </c>
      <c r="Q39">
        <f t="shared" si="2"/>
        <v>2</v>
      </c>
      <c r="R39" s="2"/>
      <c r="T39" s="356">
        <f t="shared" si="7"/>
        <v>21.3</v>
      </c>
      <c r="U39" s="186">
        <f>IFERROR(VLOOKUP(C39,'Other Products'!$H$4:$P$44,8,FALSE)," ")</f>
        <v>1.5</v>
      </c>
      <c r="V39" s="186">
        <f>IFERROR(VLOOKUP(C39,'Other Products'!$H$4:$P$44,7,FALSE)," ")</f>
        <v>2</v>
      </c>
      <c r="W39" s="186">
        <f>IFERROR(VLOOKUP(C39,'Other Products'!$H$4:$P$44,6,FALSE)," ")</f>
        <v>0.35</v>
      </c>
      <c r="X39" s="186">
        <f>IFERROR(IF($B$22&gt;=1,VLOOKUP(C39,'Other Products'!$H$4:$P$44,9,FALSE),0)," ")</f>
        <v>8.3000000000000007</v>
      </c>
      <c r="Y39" s="186">
        <f>IFERROR(VLOOKUP(C39,'Other Products'!$H$4:$P$44,2,FALSE),"")</f>
        <v>0</v>
      </c>
      <c r="Z39" s="186">
        <f>IFERROR(VLOOKUP(C39,'Other Products'!$H$4:$P$44,3,FALSE),"")</f>
        <v>0</v>
      </c>
      <c r="AA39" s="186">
        <f>IFERROR(VLOOKUP(C39,'Other Products'!$H$4:$P$44,4,FALSE),"")</f>
        <v>0</v>
      </c>
      <c r="AB39" s="186">
        <f>IFERROR(VLOOKUP(C39,'Other Products'!$H$4:$P$44,5,FALSE),"")</f>
        <v>0</v>
      </c>
      <c r="AD39" s="350" t="b">
        <f t="shared" si="3"/>
        <v>0</v>
      </c>
      <c r="AE39" s="413">
        <f t="shared" si="8"/>
        <v>3.8254999999999995</v>
      </c>
      <c r="AF39" s="413">
        <f t="shared" si="9"/>
        <v>15</v>
      </c>
      <c r="AG39" s="413">
        <f t="shared" si="10"/>
        <v>2</v>
      </c>
      <c r="AH39" s="413">
        <f t="shared" si="11"/>
        <v>0.498</v>
      </c>
      <c r="AI39" s="416">
        <f t="shared" si="12"/>
        <v>0</v>
      </c>
      <c r="AJ39" s="416">
        <f t="shared" si="13"/>
        <v>0</v>
      </c>
      <c r="AK39" s="416">
        <f t="shared" si="14"/>
        <v>0</v>
      </c>
      <c r="AL39" s="416">
        <f t="shared" si="15"/>
        <v>0</v>
      </c>
    </row>
    <row r="40" spans="1:81" ht="20.100000000000001" customHeight="1" thickBot="1">
      <c r="A40" s="527"/>
      <c r="B40" s="528"/>
      <c r="C40" s="405" t="str">
        <f>IF($B$12=1,UK!A14,EFSA!A14)</f>
        <v>Fibre, g</v>
      </c>
      <c r="D40" s="370"/>
      <c r="E40" s="406">
        <f t="shared" si="4"/>
        <v>15</v>
      </c>
      <c r="F40" s="406">
        <f t="shared" si="16"/>
        <v>0</v>
      </c>
      <c r="G40" s="407">
        <f t="shared" si="17"/>
        <v>0</v>
      </c>
      <c r="H40" s="406">
        <f t="shared" si="18"/>
        <v>0.2</v>
      </c>
      <c r="I40" s="408">
        <f t="shared" si="19"/>
        <v>0</v>
      </c>
      <c r="J40" s="409">
        <f t="shared" si="20"/>
        <v>0</v>
      </c>
      <c r="K40" s="409">
        <f t="shared" si="21"/>
        <v>0</v>
      </c>
      <c r="L40" s="410">
        <f t="shared" si="22"/>
        <v>0</v>
      </c>
      <c r="M40" s="411">
        <f t="shared" si="6"/>
        <v>15</v>
      </c>
      <c r="N40" s="412"/>
      <c r="O40" s="248"/>
      <c r="P40" s="245" t="s">
        <v>92</v>
      </c>
      <c r="Q40">
        <f t="shared" si="2"/>
        <v>2</v>
      </c>
      <c r="R40" s="2"/>
      <c r="T40" s="356">
        <f>SUM(E40:L40)</f>
        <v>15.2</v>
      </c>
      <c r="U40" s="187">
        <f>IFERROR(VLOOKUP(C40,'Other Products'!$H$4:$P$44,8,FALSE)," ")</f>
        <v>0</v>
      </c>
      <c r="V40" s="187">
        <f>IFERROR(VLOOKUP(C40,'Other Products'!$H$4:$P$44,7,FALSE)," ")</f>
        <v>0</v>
      </c>
      <c r="W40" s="187">
        <f>IFERROR(VLOOKUP(C40,'Other Products'!$H$4:$P$44,6,FALSE)," ")</f>
        <v>1.4</v>
      </c>
      <c r="X40" s="187">
        <f>IFERROR(IF($B$22&gt;=1,VLOOKUP(C40,'Other Products'!$H$4:$P$44,9,FALSE),0)," ")</f>
        <v>3.3</v>
      </c>
      <c r="Y40" s="187">
        <f>IFERROR(VLOOKUP(C40,'Other Products'!$H$4:$P$44,2,FALSE),"")</f>
        <v>0</v>
      </c>
      <c r="Z40" s="187">
        <f>IFERROR(VLOOKUP(C40,'Other Products'!$H$4:$P$44,3,FALSE),"")</f>
        <v>0</v>
      </c>
      <c r="AA40" s="187">
        <f>IFERROR(VLOOKUP(C40,'Other Products'!$H$4:$P$44,4,FALSE),"")</f>
        <v>0</v>
      </c>
      <c r="AB40" s="187">
        <f>IFERROR(VLOOKUP(C40,'Other Products'!$H$4:$P$44,5,FALSE),"")</f>
        <v>0</v>
      </c>
      <c r="AD40" s="350" t="b">
        <f t="shared" si="3"/>
        <v>0</v>
      </c>
      <c r="AE40" s="413">
        <f t="shared" si="8"/>
        <v>15.301999999999998</v>
      </c>
      <c r="AF40" s="413">
        <f t="shared" si="9"/>
        <v>0</v>
      </c>
      <c r="AG40" s="413">
        <f t="shared" si="10"/>
        <v>0</v>
      </c>
      <c r="AH40" s="413">
        <f t="shared" si="11"/>
        <v>0.19800000000000001</v>
      </c>
      <c r="AI40" s="416">
        <f t="shared" si="12"/>
        <v>0</v>
      </c>
      <c r="AJ40" s="416">
        <f t="shared" si="13"/>
        <v>0</v>
      </c>
      <c r="AK40" s="416">
        <f t="shared" si="14"/>
        <v>0</v>
      </c>
      <c r="AL40" s="416">
        <f t="shared" si="15"/>
        <v>0</v>
      </c>
    </row>
    <row r="41" spans="1:81" s="2" customFormat="1" ht="14.45" customHeight="1">
      <c r="A41" s="529" t="s">
        <v>93</v>
      </c>
      <c r="B41" s="530"/>
      <c r="C41" s="371" t="str">
        <f>IF($B$12=1,UK!A15,EFSA!A15)</f>
        <v>Vitamin A, µg (RE)</v>
      </c>
      <c r="D41" s="376" t="str">
        <f t="shared" si="23"/>
        <v>RNI</v>
      </c>
      <c r="E41" s="377">
        <f t="shared" si="4"/>
        <v>765</v>
      </c>
      <c r="F41" s="377">
        <f t="shared" si="16"/>
        <v>1600</v>
      </c>
      <c r="G41" s="378">
        <f t="shared" si="17"/>
        <v>160</v>
      </c>
      <c r="H41" s="377">
        <f t="shared" si="18"/>
        <v>500</v>
      </c>
      <c r="I41" s="379">
        <f t="shared" si="19"/>
        <v>0</v>
      </c>
      <c r="J41" s="380">
        <f t="shared" si="20"/>
        <v>0</v>
      </c>
      <c r="K41" s="380">
        <f t="shared" si="21"/>
        <v>0</v>
      </c>
      <c r="L41" s="381">
        <f t="shared" si="22"/>
        <v>0</v>
      </c>
      <c r="M41" s="367">
        <f t="shared" si="6"/>
        <v>3025</v>
      </c>
      <c r="N41" s="397">
        <f t="shared" ref="N41:N71" si="24">IF($B$12=1,VLOOKUP(C41,UK_Values,$B$4,FALSE),VLOOKUP(C41,EFSA_Values,$B$4,FALSE))</f>
        <v>400</v>
      </c>
      <c r="O41" s="382">
        <f t="shared" ref="O41:O71" si="25">IFERROR(M41/N41,"No Data")</f>
        <v>7.5625</v>
      </c>
      <c r="P41" s="383">
        <f>IFERROR(IF($B$12=2,VLOOKUP(C41,'SUL EFSA'!A14:AJ56,$B$4,FALSE),VLOOKUP(C41,'SUL UK'!A14:AJ56,$B$4,FALSE)),"N/A")</f>
        <v>3000</v>
      </c>
      <c r="Q41">
        <f>IF(M41&gt;P41,1,2)</f>
        <v>1</v>
      </c>
      <c r="S41"/>
      <c r="T41" s="356">
        <f t="shared" si="7"/>
        <v>3025</v>
      </c>
      <c r="U41" s="188">
        <f>IFERROR(VLOOKUP(C41,'Other Products'!$H$4:$P$44,8,FALSE)," ")</f>
        <v>160</v>
      </c>
      <c r="V41" s="188">
        <f>IFERROR(VLOOKUP(C41,'Other Products'!$H$4:$P$44,7,FALSE)," ")</f>
        <v>160</v>
      </c>
      <c r="W41" s="188">
        <f>IFERROR(VLOOKUP(C41,'Other Products'!$H$4:$P$44,6,FALSE)," ")</f>
        <v>70</v>
      </c>
      <c r="X41" s="188">
        <f>IFERROR(IF($B$22&gt;=1,VLOOKUP(C41,'Other Products'!$H$4:$P$44,9,FALSE),0)," ")</f>
        <v>8333</v>
      </c>
      <c r="Y41" s="188">
        <f>IFERROR(VLOOKUP(C41,'Other Products'!$H$4:$P$44,2,FALSE),"")</f>
        <v>0</v>
      </c>
      <c r="Z41" s="188">
        <f>IFERROR(VLOOKUP(C41,'Other Products'!$H$4:$P$44,3,FALSE),"")</f>
        <v>0</v>
      </c>
      <c r="AA41" s="188">
        <f>IFERROR(VLOOKUP(C41,'Other Products'!$H$4:$P$44,4,FALSE),"")</f>
        <v>0</v>
      </c>
      <c r="AB41" s="188">
        <f>IFERROR(VLOOKUP(C41,'Other Products'!$H$4:$P$44,5,FALSE),"")</f>
        <v>0</v>
      </c>
      <c r="AC41"/>
      <c r="AD41" s="350" t="b">
        <f t="shared" si="3"/>
        <v>0</v>
      </c>
      <c r="AE41" s="413">
        <f t="shared" si="8"/>
        <v>765.1</v>
      </c>
      <c r="AF41" s="413">
        <f t="shared" si="9"/>
        <v>1600</v>
      </c>
      <c r="AG41" s="413">
        <f t="shared" si="10"/>
        <v>160</v>
      </c>
      <c r="AH41" s="413">
        <f t="shared" si="11"/>
        <v>499.98</v>
      </c>
      <c r="AI41" s="416">
        <f t="shared" si="12"/>
        <v>0</v>
      </c>
      <c r="AJ41" s="416">
        <f t="shared" si="13"/>
        <v>0</v>
      </c>
      <c r="AK41" s="416">
        <f t="shared" si="14"/>
        <v>0</v>
      </c>
      <c r="AL41" s="416">
        <f t="shared" si="15"/>
        <v>0</v>
      </c>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row>
    <row r="42" spans="1:81" s="87" customFormat="1" ht="14.45">
      <c r="A42" s="529"/>
      <c r="B42" s="530"/>
      <c r="C42" s="166" t="str">
        <f>IF($B$12=1,UK!A16,EFSA!A16)</f>
        <v>Vitamin D, µg</v>
      </c>
      <c r="D42" s="366" t="str">
        <f t="shared" si="23"/>
        <v>RNI</v>
      </c>
      <c r="E42" s="361">
        <f t="shared" si="4"/>
        <v>33</v>
      </c>
      <c r="F42" s="361">
        <f t="shared" si="16"/>
        <v>50</v>
      </c>
      <c r="G42" s="400">
        <f t="shared" si="17"/>
        <v>5</v>
      </c>
      <c r="H42" s="361">
        <f t="shared" si="18"/>
        <v>15</v>
      </c>
      <c r="I42" s="401">
        <f t="shared" si="19"/>
        <v>0</v>
      </c>
      <c r="J42" s="402">
        <f t="shared" si="20"/>
        <v>0</v>
      </c>
      <c r="K42" s="402">
        <f t="shared" si="21"/>
        <v>0</v>
      </c>
      <c r="L42" s="316">
        <f t="shared" si="22"/>
        <v>0</v>
      </c>
      <c r="M42" s="403">
        <f t="shared" si="6"/>
        <v>103</v>
      </c>
      <c r="N42" s="246">
        <f t="shared" si="24"/>
        <v>10</v>
      </c>
      <c r="O42" s="247">
        <f t="shared" si="25"/>
        <v>10.3</v>
      </c>
      <c r="P42" s="196" t="str">
        <f>IFERROR(IF($B$12=2,VLOOKUP(C42,'SUL EFSA'!A15:AJ57,$B$4,FALSE),VLOOKUP(C42,'SUL UK'!A15:AJ57,$B$4,FALSE)),"N/A")</f>
        <v>ND</v>
      </c>
      <c r="Q42">
        <f t="shared" ref="Q42:Q71" si="26">IF(M42&gt;P42,1,2)</f>
        <v>2</v>
      </c>
      <c r="R42" s="2"/>
      <c r="S42"/>
      <c r="T42" s="356">
        <f t="shared" si="7"/>
        <v>103</v>
      </c>
      <c r="U42" s="185">
        <f>IFERROR(VLOOKUP(C42,'Other Products'!$H$4:$P$44,8,FALSE)," ")</f>
        <v>5</v>
      </c>
      <c r="V42" s="185">
        <f>IFERROR(VLOOKUP(C42,'Other Products'!$H$4:$P$44,7,FALSE)," ")</f>
        <v>5</v>
      </c>
      <c r="W42" s="185">
        <f>IFERROR(VLOOKUP(C42,'Other Products'!$H$4:$P$44,6,FALSE)," ")</f>
        <v>3</v>
      </c>
      <c r="X42" s="185">
        <f>IFERROR(IF($B$22&gt;=1,VLOOKUP(C42,'Other Products'!$H$4:$P$44,9,FALSE),0)," ")</f>
        <v>250</v>
      </c>
      <c r="Y42" s="185">
        <f>IFERROR(VLOOKUP(C42,'Other Products'!$H$4:$P$44,2,FALSE),"")</f>
        <v>0</v>
      </c>
      <c r="Z42" s="185">
        <f>IFERROR(VLOOKUP(C42,'Other Products'!$H$4:$P$44,3,FALSE),"")</f>
        <v>0</v>
      </c>
      <c r="AA42" s="185">
        <f>IFERROR(VLOOKUP(C42,'Other Products'!$H$4:$P$44,4,FALSE),"")</f>
        <v>0</v>
      </c>
      <c r="AB42" s="185">
        <f>IFERROR(VLOOKUP(C42,'Other Products'!$H$4:$P$44,5,FALSE),"")</f>
        <v>0</v>
      </c>
      <c r="AC42"/>
      <c r="AD42" s="350" t="b">
        <f t="shared" si="3"/>
        <v>0</v>
      </c>
      <c r="AE42" s="413">
        <f t="shared" si="8"/>
        <v>32.79</v>
      </c>
      <c r="AF42" s="413">
        <f t="shared" si="9"/>
        <v>50</v>
      </c>
      <c r="AG42" s="413">
        <f t="shared" si="10"/>
        <v>5</v>
      </c>
      <c r="AH42" s="413">
        <f t="shared" si="11"/>
        <v>15</v>
      </c>
      <c r="AI42" s="416">
        <f t="shared" si="12"/>
        <v>0</v>
      </c>
      <c r="AJ42" s="416">
        <f t="shared" si="13"/>
        <v>0</v>
      </c>
      <c r="AK42" s="416">
        <f t="shared" si="14"/>
        <v>0</v>
      </c>
      <c r="AL42" s="416">
        <f t="shared" si="15"/>
        <v>0</v>
      </c>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row>
    <row r="43" spans="1:81" s="2" customFormat="1" ht="14.45">
      <c r="A43" s="529"/>
      <c r="B43" s="530"/>
      <c r="C43" s="159" t="str">
        <f>IF($B$12=1,UK!A17,EFSA!A17)</f>
        <v>Vitamin E, mg (α-TE)</v>
      </c>
      <c r="D43" s="368" t="str">
        <f t="shared" si="23"/>
        <v xml:space="preserve">Safe Intake </v>
      </c>
      <c r="E43" s="362">
        <f t="shared" si="4"/>
        <v>33</v>
      </c>
      <c r="F43" s="362">
        <f t="shared" si="16"/>
        <v>40</v>
      </c>
      <c r="G43" s="384">
        <f t="shared" si="17"/>
        <v>4</v>
      </c>
      <c r="H43" s="362">
        <f t="shared" si="18"/>
        <v>9.3000000000000007</v>
      </c>
      <c r="I43" s="385">
        <f t="shared" si="19"/>
        <v>0</v>
      </c>
      <c r="J43" s="386">
        <f t="shared" si="20"/>
        <v>0</v>
      </c>
      <c r="K43" s="386">
        <f t="shared" si="21"/>
        <v>0</v>
      </c>
      <c r="L43" s="315">
        <f t="shared" si="22"/>
        <v>0</v>
      </c>
      <c r="M43" s="365">
        <f t="shared" si="6"/>
        <v>86</v>
      </c>
      <c r="N43" s="398" t="str">
        <f t="shared" si="24"/>
        <v>ND</v>
      </c>
      <c r="O43" s="388" t="str">
        <f t="shared" si="25"/>
        <v>No Data</v>
      </c>
      <c r="P43" s="389">
        <f>IFERROR(IF($B$12=2,VLOOKUP(C43,'SUL EFSA'!A16:AJ58,$B$4,FALSE),VLOOKUP(C43,'SUL UK'!A16:AJ58,$B$4,FALSE)),"N/A")</f>
        <v>162</v>
      </c>
      <c r="Q43">
        <f t="shared" si="26"/>
        <v>2</v>
      </c>
      <c r="S43"/>
      <c r="T43" s="356">
        <f t="shared" si="7"/>
        <v>86.3</v>
      </c>
      <c r="U43" s="188">
        <f>IFERROR(VLOOKUP(C43,'Other Products'!$H$4:$P$44,8,FALSE)," ")</f>
        <v>4</v>
      </c>
      <c r="V43" s="188">
        <f>IFERROR(VLOOKUP(C43,'Other Products'!$H$4:$P$44,7,FALSE)," ")</f>
        <v>4</v>
      </c>
      <c r="W43" s="188">
        <f>IFERROR(VLOOKUP(C43,'Other Products'!$H$4:$P$44,6,FALSE)," ")</f>
        <v>3</v>
      </c>
      <c r="X43" s="188">
        <f>IFERROR(IF($B$22&gt;=1,VLOOKUP(C43,'Other Products'!$H$4:$P$44,9,FALSE),0)," ")</f>
        <v>155</v>
      </c>
      <c r="Y43" s="188">
        <f>IFERROR(VLOOKUP(C43,'Other Products'!$H$4:$P$44,2,FALSE),"")</f>
        <v>0</v>
      </c>
      <c r="Z43" s="188">
        <f>IFERROR(VLOOKUP(C43,'Other Products'!$H$4:$P$44,3,FALSE),"")</f>
        <v>0</v>
      </c>
      <c r="AA43" s="188">
        <f>IFERROR(VLOOKUP(C43,'Other Products'!$H$4:$P$44,4,FALSE),"")</f>
        <v>0</v>
      </c>
      <c r="AB43" s="188">
        <f>IFERROR(VLOOKUP(C43,'Other Products'!$H$4:$P$44,5,FALSE),"")</f>
        <v>0</v>
      </c>
      <c r="AC43"/>
      <c r="AD43" s="350" t="b">
        <f t="shared" si="3"/>
        <v>0</v>
      </c>
      <c r="AE43" s="413">
        <f t="shared" si="8"/>
        <v>32.79</v>
      </c>
      <c r="AF43" s="413">
        <f t="shared" si="9"/>
        <v>40</v>
      </c>
      <c r="AG43" s="413">
        <f t="shared" si="10"/>
        <v>4</v>
      </c>
      <c r="AH43" s="413">
        <f t="shared" si="11"/>
        <v>9.3000000000000007</v>
      </c>
      <c r="AI43" s="416">
        <f t="shared" si="12"/>
        <v>0</v>
      </c>
      <c r="AJ43" s="416">
        <f t="shared" si="13"/>
        <v>0</v>
      </c>
      <c r="AK43" s="416">
        <f t="shared" si="14"/>
        <v>0</v>
      </c>
      <c r="AL43" s="416">
        <f t="shared" si="15"/>
        <v>0</v>
      </c>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row>
    <row r="44" spans="1:81" s="87" customFormat="1" ht="14.45">
      <c r="A44" s="529"/>
      <c r="B44" s="530"/>
      <c r="C44" s="166" t="str">
        <f>IF($B$12=1,UK!A18,EFSA!A18)</f>
        <v>Vitamin K, µg</v>
      </c>
      <c r="D44" s="366" t="str">
        <f t="shared" si="23"/>
        <v>Safe Intake</v>
      </c>
      <c r="E44" s="361">
        <f t="shared" si="4"/>
        <v>71</v>
      </c>
      <c r="F44" s="361">
        <f t="shared" si="16"/>
        <v>200</v>
      </c>
      <c r="G44" s="400">
        <f t="shared" si="17"/>
        <v>20</v>
      </c>
      <c r="H44" s="361">
        <f t="shared" si="18"/>
        <v>60</v>
      </c>
      <c r="I44" s="401">
        <f t="shared" si="19"/>
        <v>0</v>
      </c>
      <c r="J44" s="402">
        <f t="shared" si="20"/>
        <v>0</v>
      </c>
      <c r="K44" s="402">
        <f t="shared" si="21"/>
        <v>0</v>
      </c>
      <c r="L44" s="316">
        <f t="shared" si="22"/>
        <v>0</v>
      </c>
      <c r="M44" s="403">
        <f t="shared" si="6"/>
        <v>351</v>
      </c>
      <c r="N44" s="246">
        <f t="shared" si="24"/>
        <v>18.600000000000001</v>
      </c>
      <c r="O44" s="247">
        <f t="shared" si="25"/>
        <v>18.870967741935484</v>
      </c>
      <c r="P44" s="196" t="str">
        <f>IFERROR(IF($B$12=2,VLOOKUP(C44,'SUL EFSA'!A17:AJ59,$B$4,FALSE),VLOOKUP(C44,'SUL UK'!A17:AJ59,$B$4,FALSE)),"N/A")</f>
        <v>ND</v>
      </c>
      <c r="Q44">
        <f t="shared" si="26"/>
        <v>2</v>
      </c>
      <c r="R44" s="2"/>
      <c r="S44"/>
      <c r="T44" s="356">
        <f t="shared" si="7"/>
        <v>351</v>
      </c>
      <c r="U44" s="185">
        <f>IFERROR(VLOOKUP(C44,'Other Products'!$H$4:$P$44,8,FALSE)," ")</f>
        <v>20</v>
      </c>
      <c r="V44" s="185">
        <f>IFERROR(VLOOKUP(C44,'Other Products'!$H$4:$P$44,7,FALSE)," ")</f>
        <v>20</v>
      </c>
      <c r="W44" s="185">
        <f>IFERROR(VLOOKUP(C44,'Other Products'!$H$4:$P$44,6,FALSE)," ")</f>
        <v>6.5</v>
      </c>
      <c r="X44" s="185">
        <f>IFERROR(IF($B$22&gt;=1,VLOOKUP(C44,'Other Products'!$H$4:$P$44,9,FALSE),0)," ")</f>
        <v>1000</v>
      </c>
      <c r="Y44" s="185">
        <f>IFERROR(VLOOKUP(C44,'Other Products'!$H$4:$P$44,2,FALSE),"")</f>
        <v>0</v>
      </c>
      <c r="Z44" s="185">
        <f>IFERROR(VLOOKUP(C44,'Other Products'!$H$4:$P$44,3,FALSE),"")</f>
        <v>0</v>
      </c>
      <c r="AA44" s="185">
        <f>IFERROR(VLOOKUP(C44,'Other Products'!$H$4:$P$44,4,FALSE),"")</f>
        <v>0</v>
      </c>
      <c r="AB44" s="185">
        <f>IFERROR(VLOOKUP(C44,'Other Products'!$H$4:$P$44,5,FALSE),"")</f>
        <v>0</v>
      </c>
      <c r="AC44"/>
      <c r="AD44" s="350" t="b">
        <f t="shared" si="3"/>
        <v>0</v>
      </c>
      <c r="AE44" s="413">
        <f t="shared" si="8"/>
        <v>71.045000000000002</v>
      </c>
      <c r="AF44" s="413">
        <f t="shared" si="9"/>
        <v>200</v>
      </c>
      <c r="AG44" s="413">
        <f t="shared" si="10"/>
        <v>20</v>
      </c>
      <c r="AH44" s="413">
        <f t="shared" si="11"/>
        <v>60</v>
      </c>
      <c r="AI44" s="416">
        <f t="shared" si="12"/>
        <v>0</v>
      </c>
      <c r="AJ44" s="416">
        <f t="shared" si="13"/>
        <v>0</v>
      </c>
      <c r="AK44" s="416">
        <f t="shared" si="14"/>
        <v>0</v>
      </c>
      <c r="AL44" s="416">
        <f t="shared" si="15"/>
        <v>0</v>
      </c>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row>
    <row r="45" spans="1:81" s="87" customFormat="1" ht="14.45">
      <c r="A45" s="529"/>
      <c r="B45" s="530"/>
      <c r="C45" s="159" t="str">
        <f>IF($B$12=1,UK!A19,EFSA!A19)</f>
        <v>Vitamin C, mg</v>
      </c>
      <c r="D45" s="368" t="str">
        <f t="shared" si="23"/>
        <v>RNI</v>
      </c>
      <c r="E45" s="362">
        <f t="shared" si="4"/>
        <v>126</v>
      </c>
      <c r="F45" s="362">
        <f t="shared" si="16"/>
        <v>140</v>
      </c>
      <c r="G45" s="384">
        <f t="shared" si="17"/>
        <v>14</v>
      </c>
      <c r="H45" s="362">
        <f t="shared" si="18"/>
        <v>40</v>
      </c>
      <c r="I45" s="385">
        <f t="shared" si="19"/>
        <v>0</v>
      </c>
      <c r="J45" s="386">
        <f t="shared" si="20"/>
        <v>0</v>
      </c>
      <c r="K45" s="386">
        <f t="shared" si="21"/>
        <v>0</v>
      </c>
      <c r="L45" s="315">
        <f t="shared" si="22"/>
        <v>0</v>
      </c>
      <c r="M45" s="365">
        <f t="shared" si="6"/>
        <v>320</v>
      </c>
      <c r="N45" s="190">
        <f t="shared" si="24"/>
        <v>30</v>
      </c>
      <c r="O45" s="388">
        <f t="shared" si="25"/>
        <v>10.666666666666666</v>
      </c>
      <c r="P45" s="389" t="str">
        <f>IFERROR(IF($B$12=2,VLOOKUP(C45,'SUL EFSA'!A19:AJ61,$B$4,FALSE),VLOOKUP(C45,'SUL UK'!A19:AJ61,$B$4,FALSE)),"N/A")</f>
        <v>ND</v>
      </c>
      <c r="Q45">
        <f t="shared" si="26"/>
        <v>2</v>
      </c>
      <c r="R45" s="2"/>
      <c r="S45"/>
      <c r="T45" s="356">
        <f t="shared" si="7"/>
        <v>320</v>
      </c>
      <c r="U45" s="184">
        <f>IFERROR(VLOOKUP(C45,'Other Products'!$H$4:$P$44,8,FALSE)," ")</f>
        <v>14</v>
      </c>
      <c r="V45" s="184">
        <f>IFERROR(VLOOKUP(C45,'Other Products'!$H$4:$P$44,7,FALSE)," ")</f>
        <v>14</v>
      </c>
      <c r="W45" s="184">
        <f>IFERROR(VLOOKUP(C45,'Other Products'!$H$4:$P$44,6,FALSE)," ")</f>
        <v>11.5</v>
      </c>
      <c r="X45" s="184">
        <f>IFERROR(IF($B$22&gt;=1,VLOOKUP(C45,'Other Products'!$H$4:$P$44,9,FALSE),0)," ")</f>
        <v>667</v>
      </c>
      <c r="Y45" s="184">
        <f>IFERROR(VLOOKUP(C45,'Other Products'!$H$4:$P$44,2,FALSE),"")</f>
        <v>0</v>
      </c>
      <c r="Z45" s="184">
        <f>IFERROR(VLOOKUP(C45,'Other Products'!$H$4:$P$44,3,FALSE),"")</f>
        <v>0</v>
      </c>
      <c r="AA45" s="184">
        <f>IFERROR(VLOOKUP(C45,'Other Products'!$H$4:$P$44,4,FALSE),"")</f>
        <v>0</v>
      </c>
      <c r="AB45" s="184">
        <f>IFERROR(VLOOKUP(C45,'Other Products'!$H$4:$P$44,5,FALSE),"")</f>
        <v>0</v>
      </c>
      <c r="AC45"/>
      <c r="AD45" s="350" t="b">
        <f t="shared" si="3"/>
        <v>0</v>
      </c>
      <c r="AE45" s="413">
        <f t="shared" si="8"/>
        <v>125.69499999999999</v>
      </c>
      <c r="AF45" s="413">
        <f t="shared" si="9"/>
        <v>140</v>
      </c>
      <c r="AG45" s="413">
        <f t="shared" si="10"/>
        <v>14</v>
      </c>
      <c r="AH45" s="413">
        <f t="shared" si="11"/>
        <v>40.019999999999996</v>
      </c>
      <c r="AI45" s="416">
        <f t="shared" si="12"/>
        <v>0</v>
      </c>
      <c r="AJ45" s="416">
        <f t="shared" si="13"/>
        <v>0</v>
      </c>
      <c r="AK45" s="416">
        <f t="shared" si="14"/>
        <v>0</v>
      </c>
      <c r="AL45" s="416">
        <f t="shared" si="15"/>
        <v>0</v>
      </c>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row>
    <row r="46" spans="1:81" s="2" customFormat="1" ht="14.45">
      <c r="A46" s="529"/>
      <c r="B46" s="530"/>
      <c r="C46" s="166" t="str">
        <f>IF($B$12=1,UK!A20,EFSA!A20)</f>
        <v>Thiamin B1, mg</v>
      </c>
      <c r="D46" s="366" t="str">
        <f t="shared" si="23"/>
        <v>RNI</v>
      </c>
      <c r="E46" s="361">
        <f t="shared" si="4"/>
        <v>1.3</v>
      </c>
      <c r="F46" s="361">
        <f t="shared" si="16"/>
        <v>2.5</v>
      </c>
      <c r="G46" s="400">
        <f t="shared" si="17"/>
        <v>0.25</v>
      </c>
      <c r="H46" s="361">
        <f t="shared" si="18"/>
        <v>1.2</v>
      </c>
      <c r="I46" s="401">
        <f t="shared" si="19"/>
        <v>0</v>
      </c>
      <c r="J46" s="402">
        <f t="shared" si="20"/>
        <v>0</v>
      </c>
      <c r="K46" s="402">
        <f t="shared" si="21"/>
        <v>0</v>
      </c>
      <c r="L46" s="316">
        <f t="shared" si="22"/>
        <v>0</v>
      </c>
      <c r="M46" s="403">
        <f t="shared" si="6"/>
        <v>5.3</v>
      </c>
      <c r="N46" s="191">
        <f t="shared" si="24"/>
        <v>0.59</v>
      </c>
      <c r="O46" s="247">
        <f t="shared" si="25"/>
        <v>8.9830508474576281</v>
      </c>
      <c r="P46" s="196" t="str">
        <f>IFERROR(IF($B$12=2,VLOOKUP(C46,'SUL EFSA'!A20:AJ62,$B$4,FALSE),VLOOKUP(C46,'SUL UK'!A20:AJ62,$B$4,FALSE)),"N/A")</f>
        <v>ND</v>
      </c>
      <c r="Q46">
        <f t="shared" si="26"/>
        <v>2</v>
      </c>
      <c r="S46"/>
      <c r="T46" s="356">
        <f t="shared" si="7"/>
        <v>5.25</v>
      </c>
      <c r="U46" s="255">
        <f>IFERROR(VLOOKUP(C46,'Other Products'!$H$4:$P$44,8,FALSE)," ")</f>
        <v>0.25</v>
      </c>
      <c r="V46" s="255">
        <f>IFERROR(VLOOKUP(C46,'Other Products'!$H$4:$P$44,7,FALSE)," ")</f>
        <v>0.25</v>
      </c>
      <c r="W46" s="255">
        <f>IFERROR(VLOOKUP(C46,'Other Products'!$H$4:$P$44,6,FALSE)," ")</f>
        <v>0.12</v>
      </c>
      <c r="X46" s="255">
        <f>IFERROR(IF($B$22&gt;=1,VLOOKUP(C46,'Other Products'!$H$4:$P$44,9,FALSE),0)," ")</f>
        <v>20</v>
      </c>
      <c r="Y46" s="255">
        <f>IFERROR(VLOOKUP(C46,'Other Products'!$H$4:$P$44,2,FALSE),"")</f>
        <v>0</v>
      </c>
      <c r="Z46" s="255">
        <f>IFERROR(VLOOKUP(C46,'Other Products'!$H$4:$P$44,3,FALSE),"")</f>
        <v>0</v>
      </c>
      <c r="AA46" s="255">
        <f>IFERROR(VLOOKUP(C46,'Other Products'!$H$4:$P$44,4,FALSE),"")</f>
        <v>0</v>
      </c>
      <c r="AB46" s="255">
        <f>IFERROR(VLOOKUP(C46,'Other Products'!$H$4:$P$44,5,FALSE),"")</f>
        <v>0</v>
      </c>
      <c r="AC46"/>
      <c r="AD46" s="350" t="b">
        <f t="shared" si="3"/>
        <v>1</v>
      </c>
      <c r="AE46" s="413">
        <f t="shared" si="8"/>
        <v>1.3115999999999999</v>
      </c>
      <c r="AF46" s="413">
        <f t="shared" si="9"/>
        <v>2.5</v>
      </c>
      <c r="AG46" s="413">
        <f t="shared" si="10"/>
        <v>0.25</v>
      </c>
      <c r="AH46" s="413">
        <f t="shared" si="11"/>
        <v>1.2000000000000002</v>
      </c>
      <c r="AI46" s="416">
        <f t="shared" si="12"/>
        <v>0</v>
      </c>
      <c r="AJ46" s="416">
        <f t="shared" si="13"/>
        <v>0</v>
      </c>
      <c r="AK46" s="416">
        <f t="shared" si="14"/>
        <v>0</v>
      </c>
      <c r="AL46" s="416">
        <f t="shared" si="15"/>
        <v>0</v>
      </c>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row>
    <row r="47" spans="1:81" s="87" customFormat="1" ht="14.45">
      <c r="A47" s="529"/>
      <c r="B47" s="530"/>
      <c r="C47" s="159" t="str">
        <f>IF($B$12=1,UK!A21,EFSA!A21)</f>
        <v>Riboflavin B2, mg</v>
      </c>
      <c r="D47" s="368" t="str">
        <f t="shared" si="23"/>
        <v>RNI</v>
      </c>
      <c r="E47" s="362">
        <f t="shared" si="4"/>
        <v>2.2000000000000002</v>
      </c>
      <c r="F47" s="362">
        <f t="shared" si="16"/>
        <v>3</v>
      </c>
      <c r="G47" s="384">
        <f t="shared" si="17"/>
        <v>0.3</v>
      </c>
      <c r="H47" s="362">
        <f t="shared" si="18"/>
        <v>1.4</v>
      </c>
      <c r="I47" s="385">
        <f t="shared" si="19"/>
        <v>0</v>
      </c>
      <c r="J47" s="386">
        <f t="shared" si="20"/>
        <v>0</v>
      </c>
      <c r="K47" s="386">
        <f t="shared" si="21"/>
        <v>0</v>
      </c>
      <c r="L47" s="315">
        <f t="shared" si="22"/>
        <v>0</v>
      </c>
      <c r="M47" s="365">
        <f t="shared" si="6"/>
        <v>6.9</v>
      </c>
      <c r="N47" s="190">
        <f t="shared" si="24"/>
        <v>0.8</v>
      </c>
      <c r="O47" s="388">
        <f t="shared" si="25"/>
        <v>8.625</v>
      </c>
      <c r="P47" s="389" t="str">
        <f>IFERROR(IF($B$12=2,VLOOKUP(C47,'SUL EFSA'!A20:AJ63,$B$4,FALSE),VLOOKUP(C47,'SUL UK'!A20:AJ63,$B$4,FALSE)),"N/A")</f>
        <v>ND</v>
      </c>
      <c r="Q47">
        <f t="shared" si="26"/>
        <v>2</v>
      </c>
      <c r="R47" s="2"/>
      <c r="S47"/>
      <c r="T47" s="356">
        <f t="shared" si="7"/>
        <v>6.9</v>
      </c>
      <c r="U47" s="184">
        <f>IFERROR(VLOOKUP(C47,'Other Products'!$H$4:$P$44,8,FALSE)," ")</f>
        <v>0.3</v>
      </c>
      <c r="V47" s="184">
        <f>IFERROR(VLOOKUP(C47,'Other Products'!$H$4:$P$44,7,FALSE)," ")</f>
        <v>0.3</v>
      </c>
      <c r="W47" s="184">
        <f>IFERROR(VLOOKUP(C47,'Other Products'!$H$4:$P$44,6,FALSE)," ")</f>
        <v>0.2</v>
      </c>
      <c r="X47" s="184">
        <f>IFERROR(IF($B$22&gt;=1,VLOOKUP(C47,'Other Products'!$H$4:$P$44,9,FALSE),0)," ")</f>
        <v>23</v>
      </c>
      <c r="Y47" s="184">
        <f>IFERROR(VLOOKUP(C47,'Other Products'!$H$4:$P$44,2,FALSE),"")</f>
        <v>0</v>
      </c>
      <c r="Z47" s="184">
        <f>IFERROR(VLOOKUP(C47,'Other Products'!$H$4:$P$44,3,FALSE),"")</f>
        <v>0</v>
      </c>
      <c r="AA47" s="184">
        <f>IFERROR(VLOOKUP(C47,'Other Products'!$H$4:$P$44,4,FALSE),"")</f>
        <v>0</v>
      </c>
      <c r="AB47" s="184">
        <f>IFERROR(VLOOKUP(C47,'Other Products'!$H$4:$P$44,5,FALSE),"")</f>
        <v>0</v>
      </c>
      <c r="AC47"/>
      <c r="AD47" s="350" t="b">
        <f t="shared" si="3"/>
        <v>1</v>
      </c>
      <c r="AE47" s="413">
        <f t="shared" si="8"/>
        <v>2.1860000000000004</v>
      </c>
      <c r="AF47" s="413">
        <f t="shared" si="9"/>
        <v>3</v>
      </c>
      <c r="AG47" s="413">
        <f t="shared" si="10"/>
        <v>0.3</v>
      </c>
      <c r="AH47" s="413">
        <f t="shared" si="11"/>
        <v>1.3800000000000001</v>
      </c>
      <c r="AI47" s="416">
        <f t="shared" si="12"/>
        <v>0</v>
      </c>
      <c r="AJ47" s="416">
        <f t="shared" si="13"/>
        <v>0</v>
      </c>
      <c r="AK47" s="416">
        <f t="shared" si="14"/>
        <v>0</v>
      </c>
      <c r="AL47" s="416">
        <f t="shared" si="15"/>
        <v>0</v>
      </c>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row>
    <row r="48" spans="1:81" s="2" customFormat="1" ht="14.45">
      <c r="A48" s="529"/>
      <c r="B48" s="530"/>
      <c r="C48" s="166" t="str">
        <f>IF($B$12=1,UK!A22,EFSA!A22)</f>
        <v>Niacin (B3), mg Niacin Eq</v>
      </c>
      <c r="D48" s="366" t="str">
        <f t="shared" si="23"/>
        <v>RNI</v>
      </c>
      <c r="E48" s="361">
        <f t="shared" si="4"/>
        <v>31</v>
      </c>
      <c r="F48" s="361">
        <f t="shared" si="16"/>
        <v>49</v>
      </c>
      <c r="G48" s="400">
        <f t="shared" si="17"/>
        <v>4.9000000000000004</v>
      </c>
      <c r="H48" s="361">
        <f t="shared" si="18"/>
        <v>15</v>
      </c>
      <c r="I48" s="401">
        <f t="shared" si="19"/>
        <v>0</v>
      </c>
      <c r="J48" s="402">
        <f t="shared" si="20"/>
        <v>0</v>
      </c>
      <c r="K48" s="402">
        <f t="shared" si="21"/>
        <v>0</v>
      </c>
      <c r="L48" s="316">
        <f t="shared" si="22"/>
        <v>0</v>
      </c>
      <c r="M48" s="403">
        <f t="shared" si="6"/>
        <v>100</v>
      </c>
      <c r="N48" s="191">
        <f t="shared" si="24"/>
        <v>9.6999999999999993</v>
      </c>
      <c r="O48" s="247">
        <f t="shared" si="25"/>
        <v>10.309278350515465</v>
      </c>
      <c r="P48" s="196" t="str">
        <f>IFERROR(IF($B$12=2,VLOOKUP(C48,'SUL EFSA'!A21:AJ64,$B$4,FALSE),VLOOKUP(C48,'SUL UK'!A21:AJ64,$B$4,FALSE)),"N/A")</f>
        <v>ND</v>
      </c>
      <c r="Q48">
        <f t="shared" si="26"/>
        <v>2</v>
      </c>
      <c r="S48"/>
      <c r="T48" s="356">
        <f t="shared" si="7"/>
        <v>99.9</v>
      </c>
      <c r="U48" s="255">
        <f>IFERROR(VLOOKUP(C48,'Other Products'!$H$4:$P$44,8,FALSE)," ")</f>
        <v>4.9000000000000004</v>
      </c>
      <c r="V48" s="255">
        <f>IFERROR(VLOOKUP(C48,'Other Products'!$H$4:$P$44,7,FALSE)," ")</f>
        <v>4.9000000000000004</v>
      </c>
      <c r="W48" s="255">
        <f>IFERROR(VLOOKUP(C48,'Other Products'!$H$4:$P$44,6,FALSE)," ")</f>
        <v>2.8</v>
      </c>
      <c r="X48" s="255">
        <f>IFERROR(IF($B$22&gt;=1,VLOOKUP(C48,'Other Products'!$H$4:$P$44,9,FALSE),0)," ")</f>
        <v>250</v>
      </c>
      <c r="Y48" s="255">
        <f>IFERROR(VLOOKUP(C48,'Other Products'!$H$4:$P$44,2,FALSE),"")</f>
        <v>0</v>
      </c>
      <c r="Z48" s="255">
        <f>IFERROR(VLOOKUP(C48,'Other Products'!$H$4:$P$44,3,FALSE),"")</f>
        <v>0</v>
      </c>
      <c r="AA48" s="255">
        <f>IFERROR(VLOOKUP(C48,'Other Products'!$H$4:$P$44,4,FALSE),"")</f>
        <v>0</v>
      </c>
      <c r="AB48" s="255">
        <f>IFERROR(VLOOKUP(C48,'Other Products'!$H$4:$P$44,5,FALSE),"")</f>
        <v>0</v>
      </c>
      <c r="AC48"/>
      <c r="AD48" s="350" t="b">
        <f t="shared" si="3"/>
        <v>0</v>
      </c>
      <c r="AE48" s="413">
        <f t="shared" si="8"/>
        <v>30.603999999999996</v>
      </c>
      <c r="AF48" s="413">
        <f t="shared" si="9"/>
        <v>49</v>
      </c>
      <c r="AG48" s="413">
        <f t="shared" si="10"/>
        <v>4.9000000000000004</v>
      </c>
      <c r="AH48" s="413">
        <f t="shared" si="11"/>
        <v>15</v>
      </c>
      <c r="AI48" s="416">
        <f t="shared" si="12"/>
        <v>0</v>
      </c>
      <c r="AJ48" s="416">
        <f t="shared" si="13"/>
        <v>0</v>
      </c>
      <c r="AK48" s="416">
        <f t="shared" si="14"/>
        <v>0</v>
      </c>
      <c r="AL48" s="416">
        <f t="shared" si="15"/>
        <v>0</v>
      </c>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81" s="87" customFormat="1" ht="14.45">
      <c r="A49" s="529"/>
      <c r="B49" s="530"/>
      <c r="C49" s="159" t="str">
        <f>IF($B$12=1,UK!A23,EFSA!A23)</f>
        <v>Vitamin B6, mg</v>
      </c>
      <c r="D49" s="368" t="str">
        <f t="shared" si="23"/>
        <v>RNI</v>
      </c>
      <c r="E49" s="362">
        <f t="shared" si="4"/>
        <v>2.2000000000000002</v>
      </c>
      <c r="F49" s="362">
        <f t="shared" si="16"/>
        <v>3</v>
      </c>
      <c r="G49" s="384">
        <f t="shared" si="17"/>
        <v>0.3</v>
      </c>
      <c r="H49" s="362">
        <f t="shared" si="18"/>
        <v>1.7</v>
      </c>
      <c r="I49" s="385">
        <f t="shared" si="19"/>
        <v>0</v>
      </c>
      <c r="J49" s="386">
        <f t="shared" si="20"/>
        <v>0</v>
      </c>
      <c r="K49" s="386">
        <f t="shared" si="21"/>
        <v>0</v>
      </c>
      <c r="L49" s="315">
        <f t="shared" si="22"/>
        <v>0</v>
      </c>
      <c r="M49" s="365">
        <f t="shared" si="6"/>
        <v>7.2</v>
      </c>
      <c r="N49" s="190">
        <f t="shared" si="24"/>
        <v>0.9</v>
      </c>
      <c r="O49" s="388">
        <f t="shared" si="25"/>
        <v>8</v>
      </c>
      <c r="P49" s="389">
        <f>IFERROR(IF($B$12=2,VLOOKUP(C49,'SUL EFSA'!A22:AJ65,$B$4,FALSE),VLOOKUP(C49,'SUL UK'!A22:AJ65,$B$4,FALSE)),"N/A")</f>
        <v>3.06</v>
      </c>
      <c r="Q49">
        <f t="shared" si="26"/>
        <v>1</v>
      </c>
      <c r="R49" s="2"/>
      <c r="S49"/>
      <c r="T49" s="356">
        <f t="shared" si="7"/>
        <v>7.2</v>
      </c>
      <c r="U49" s="184">
        <f>IFERROR(VLOOKUP(C49,'Other Products'!$H$4:$P$44,8,FALSE)," ")</f>
        <v>0.3</v>
      </c>
      <c r="V49" s="184">
        <f>IFERROR(VLOOKUP(C49,'Other Products'!$H$4:$P$44,7,FALSE)," ")</f>
        <v>0.3</v>
      </c>
      <c r="W49" s="184">
        <f>IFERROR(VLOOKUP(C49,'Other Products'!$H$4:$P$44,6,FALSE)," ")</f>
        <v>0.2</v>
      </c>
      <c r="X49" s="184">
        <f>IFERROR(IF($B$22&gt;=1,VLOOKUP(C49,'Other Products'!$H$4:$P$44,9,FALSE),0)," ")</f>
        <v>28</v>
      </c>
      <c r="Y49" s="184">
        <f>IFERROR(VLOOKUP(C49,'Other Products'!$H$4:$P$44,2,FALSE),"")</f>
        <v>0</v>
      </c>
      <c r="Z49" s="184">
        <f>IFERROR(VLOOKUP(C49,'Other Products'!$H$4:$P$44,3,FALSE),"")</f>
        <v>0</v>
      </c>
      <c r="AA49" s="184">
        <f>IFERROR(VLOOKUP(C49,'Other Products'!$H$4:$P$44,4,FALSE),"")</f>
        <v>0</v>
      </c>
      <c r="AB49" s="184">
        <f>IFERROR(VLOOKUP(C49,'Other Products'!$H$4:$P$44,5,FALSE),"")</f>
        <v>0</v>
      </c>
      <c r="AC49"/>
      <c r="AD49" s="350" t="b">
        <f t="shared" si="3"/>
        <v>1</v>
      </c>
      <c r="AE49" s="413">
        <f t="shared" si="8"/>
        <v>2.1860000000000004</v>
      </c>
      <c r="AF49" s="413">
        <f t="shared" si="9"/>
        <v>3</v>
      </c>
      <c r="AG49" s="413">
        <f t="shared" si="10"/>
        <v>0.3</v>
      </c>
      <c r="AH49" s="413">
        <f t="shared" si="11"/>
        <v>1.6800000000000002</v>
      </c>
      <c r="AI49" s="416">
        <f t="shared" si="12"/>
        <v>0</v>
      </c>
      <c r="AJ49" s="416">
        <f t="shared" si="13"/>
        <v>0</v>
      </c>
      <c r="AK49" s="416">
        <f t="shared" si="14"/>
        <v>0</v>
      </c>
      <c r="AL49" s="416">
        <f t="shared" si="15"/>
        <v>0</v>
      </c>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81" s="2" customFormat="1" ht="14.45">
      <c r="A50" s="529"/>
      <c r="B50" s="530"/>
      <c r="C50" s="166" t="str">
        <f>IF($B$12=1,UK!A24,EFSA!A24)</f>
        <v>Folic Acid, µg</v>
      </c>
      <c r="D50" s="366" t="str">
        <f t="shared" si="23"/>
        <v>RNI</v>
      </c>
      <c r="E50" s="361">
        <f t="shared" si="4"/>
        <v>251</v>
      </c>
      <c r="F50" s="361">
        <f t="shared" si="16"/>
        <v>640</v>
      </c>
      <c r="G50" s="400">
        <f t="shared" si="17"/>
        <v>64</v>
      </c>
      <c r="H50" s="361">
        <f t="shared" si="18"/>
        <v>240</v>
      </c>
      <c r="I50" s="401">
        <f t="shared" si="19"/>
        <v>0</v>
      </c>
      <c r="J50" s="402">
        <f t="shared" si="20"/>
        <v>0</v>
      </c>
      <c r="K50" s="402">
        <f t="shared" si="21"/>
        <v>0</v>
      </c>
      <c r="L50" s="316">
        <f t="shared" si="22"/>
        <v>0</v>
      </c>
      <c r="M50" s="403">
        <f t="shared" si="6"/>
        <v>1195</v>
      </c>
      <c r="N50" s="191">
        <f t="shared" si="24"/>
        <v>100</v>
      </c>
      <c r="O50" s="247">
        <f t="shared" si="25"/>
        <v>11.95</v>
      </c>
      <c r="P50" s="196" t="str">
        <f>IFERROR(IF($B$12=2,VLOOKUP(C50,'SUL EFSA'!A23:AJ66,$B$4,FALSE),VLOOKUP(C50,'SUL UK'!A23:AJ66,$B$4,FALSE)),"N/A")</f>
        <v>ND</v>
      </c>
      <c r="Q50">
        <f t="shared" si="26"/>
        <v>2</v>
      </c>
      <c r="S50"/>
      <c r="T50" s="356">
        <f t="shared" si="7"/>
        <v>1195</v>
      </c>
      <c r="U50" s="255">
        <f>IFERROR(VLOOKUP(C50,'Other Products'!$H$4:$P$44,8,FALSE)," ")</f>
        <v>64</v>
      </c>
      <c r="V50" s="255">
        <f>IFERROR(VLOOKUP(C50,'Other Products'!$H$4:$P$44,7,FALSE)," ")</f>
        <v>64</v>
      </c>
      <c r="W50" s="255">
        <f>IFERROR(VLOOKUP(C50,'Other Products'!$H$4:$P$44,6,FALSE)," ")</f>
        <v>23</v>
      </c>
      <c r="X50" s="255">
        <f>IFERROR(IF($B$22&gt;=1,VLOOKUP(C50,'Other Products'!$H$4:$P$44,9,FALSE),0)," ")</f>
        <v>4000</v>
      </c>
      <c r="Y50" s="255">
        <f>IFERROR(VLOOKUP(C50,'Other Products'!$H$4:$P$44,2,FALSE),"")</f>
        <v>0</v>
      </c>
      <c r="Z50" s="255">
        <f>IFERROR(VLOOKUP(C50,'Other Products'!$H$4:$P$44,3,FALSE),"")</f>
        <v>0</v>
      </c>
      <c r="AA50" s="255">
        <f>IFERROR(VLOOKUP(C50,'Other Products'!$H$4:$P$44,4,FALSE),"")</f>
        <v>0</v>
      </c>
      <c r="AB50" s="255">
        <f>IFERROR(VLOOKUP(C50,'Other Products'!$H$4:$P$44,5,FALSE),"")</f>
        <v>0</v>
      </c>
      <c r="AC50"/>
      <c r="AD50" s="350" t="b">
        <f t="shared" si="3"/>
        <v>0</v>
      </c>
      <c r="AE50" s="413">
        <f t="shared" si="8"/>
        <v>251.39</v>
      </c>
      <c r="AF50" s="413">
        <f t="shared" si="9"/>
        <v>640</v>
      </c>
      <c r="AG50" s="413">
        <f t="shared" si="10"/>
        <v>64</v>
      </c>
      <c r="AH50" s="413">
        <f t="shared" si="11"/>
        <v>240</v>
      </c>
      <c r="AI50" s="416">
        <f t="shared" si="12"/>
        <v>0</v>
      </c>
      <c r="AJ50" s="416">
        <f t="shared" si="13"/>
        <v>0</v>
      </c>
      <c r="AK50" s="416">
        <f t="shared" si="14"/>
        <v>0</v>
      </c>
      <c r="AL50" s="416">
        <f t="shared" si="15"/>
        <v>0</v>
      </c>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81" s="87" customFormat="1" ht="14.45">
      <c r="A51" s="529"/>
      <c r="B51" s="530"/>
      <c r="C51" s="159" t="str">
        <f>IF($B$12=1,UK!A25,EFSA!A25)</f>
        <v>Vitamin B12, µg</v>
      </c>
      <c r="D51" s="368" t="str">
        <f t="shared" si="23"/>
        <v>RNI</v>
      </c>
      <c r="E51" s="362">
        <f t="shared" si="4"/>
        <v>4.4000000000000004</v>
      </c>
      <c r="F51" s="362">
        <f t="shared" si="16"/>
        <v>5</v>
      </c>
      <c r="G51" s="384">
        <f t="shared" si="17"/>
        <v>0.5</v>
      </c>
      <c r="H51" s="362">
        <f t="shared" si="18"/>
        <v>2.8</v>
      </c>
      <c r="I51" s="385">
        <f t="shared" si="19"/>
        <v>0</v>
      </c>
      <c r="J51" s="386">
        <f t="shared" si="20"/>
        <v>0</v>
      </c>
      <c r="K51" s="386">
        <f t="shared" si="21"/>
        <v>0</v>
      </c>
      <c r="L51" s="315">
        <f t="shared" si="22"/>
        <v>0</v>
      </c>
      <c r="M51" s="365">
        <f t="shared" si="6"/>
        <v>13</v>
      </c>
      <c r="N51" s="190">
        <f t="shared" si="24"/>
        <v>0.8</v>
      </c>
      <c r="O51" s="388">
        <f t="shared" si="25"/>
        <v>16.25</v>
      </c>
      <c r="P51" s="389" t="str">
        <f>IFERROR(IF($B$12=2,VLOOKUP(C51,'SUL EFSA'!A24:AJ67,$B$4,FALSE),VLOOKUP(C51,'SUL UK'!A24:AJ67,$B$4,FALSE)),"N/A")</f>
        <v>ND</v>
      </c>
      <c r="Q51">
        <f t="shared" si="26"/>
        <v>2</v>
      </c>
      <c r="R51" s="2"/>
      <c r="S51"/>
      <c r="T51" s="356">
        <f t="shared" si="7"/>
        <v>12.7</v>
      </c>
      <c r="U51" s="184">
        <f>IFERROR(VLOOKUP(C51,'Other Products'!$H$4:$P$44,8,FALSE)," ")</f>
        <v>0.5</v>
      </c>
      <c r="V51" s="184">
        <f>IFERROR(VLOOKUP(C51,'Other Products'!$H$4:$P$44,7,FALSE)," ")</f>
        <v>0.5</v>
      </c>
      <c r="W51" s="184">
        <f>IFERROR(VLOOKUP(C51,'Other Products'!$H$4:$P$44,6,FALSE)," ")</f>
        <v>0.4</v>
      </c>
      <c r="X51" s="184">
        <f>IFERROR(IF($B$22&gt;=1,VLOOKUP(C51,'Other Products'!$H$4:$P$44,9,FALSE),0)," ")</f>
        <v>47</v>
      </c>
      <c r="Y51" s="184">
        <f>IFERROR(VLOOKUP(C51,'Other Products'!$H$4:$P$44,2,FALSE),"")</f>
        <v>0</v>
      </c>
      <c r="Z51" s="184">
        <f>IFERROR(VLOOKUP(C51,'Other Products'!$H$4:$P$44,3,FALSE),"")</f>
        <v>0</v>
      </c>
      <c r="AA51" s="184">
        <f>IFERROR(VLOOKUP(C51,'Other Products'!$H$4:$P$44,4,FALSE),"")</f>
        <v>0</v>
      </c>
      <c r="AB51" s="184">
        <f>IFERROR(VLOOKUP(C51,'Other Products'!$H$4:$P$44,5,FALSE),"")</f>
        <v>0</v>
      </c>
      <c r="AC51"/>
      <c r="AD51" s="350" t="b">
        <f t="shared" si="3"/>
        <v>0</v>
      </c>
      <c r="AE51" s="413">
        <f t="shared" si="8"/>
        <v>4.3720000000000008</v>
      </c>
      <c r="AF51" s="413">
        <f t="shared" si="9"/>
        <v>5</v>
      </c>
      <c r="AG51" s="413">
        <f t="shared" si="10"/>
        <v>0.5</v>
      </c>
      <c r="AH51" s="413">
        <f t="shared" si="11"/>
        <v>2.82</v>
      </c>
      <c r="AI51" s="416">
        <f t="shared" si="12"/>
        <v>0</v>
      </c>
      <c r="AJ51" s="416">
        <f t="shared" si="13"/>
        <v>0</v>
      </c>
      <c r="AK51" s="416">
        <f t="shared" si="14"/>
        <v>0</v>
      </c>
      <c r="AL51" s="416">
        <f t="shared" si="15"/>
        <v>0</v>
      </c>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81" ht="15.75" customHeight="1">
      <c r="A52" s="529"/>
      <c r="B52" s="530"/>
      <c r="C52" s="166" t="str">
        <f>IF($B$12=1,UK!A26,EFSA!A26)</f>
        <v>Biotin, µg (min)</v>
      </c>
      <c r="D52" s="366" t="str">
        <f t="shared" si="23"/>
        <v>Safe Intake</v>
      </c>
      <c r="E52" s="361">
        <f t="shared" si="4"/>
        <v>44</v>
      </c>
      <c r="F52" s="361">
        <f t="shared" si="16"/>
        <v>48</v>
      </c>
      <c r="G52" s="400">
        <f t="shared" si="17"/>
        <v>4.8</v>
      </c>
      <c r="H52" s="361">
        <f t="shared" si="18"/>
        <v>112</v>
      </c>
      <c r="I52" s="401">
        <f t="shared" si="19"/>
        <v>0</v>
      </c>
      <c r="J52" s="402">
        <f t="shared" si="20"/>
        <v>0</v>
      </c>
      <c r="K52" s="402">
        <f t="shared" si="21"/>
        <v>0</v>
      </c>
      <c r="L52" s="316">
        <f t="shared" si="22"/>
        <v>0</v>
      </c>
      <c r="M52" s="403">
        <f t="shared" si="6"/>
        <v>209</v>
      </c>
      <c r="N52" s="191">
        <f t="shared" si="24"/>
        <v>10</v>
      </c>
      <c r="O52" s="247">
        <f t="shared" si="25"/>
        <v>20.9</v>
      </c>
      <c r="P52" s="196" t="str">
        <f>IFERROR(IF($B$12=2,VLOOKUP(C52,'SUL EFSA'!A25:AJ68,$B$4,FALSE),VLOOKUP(C52,'SUL UK'!A25:AJ68,$B$4,FALSE))," ")</f>
        <v>ND</v>
      </c>
      <c r="Q52">
        <f t="shared" si="26"/>
        <v>2</v>
      </c>
      <c r="R52" s="2"/>
      <c r="T52" s="356">
        <f t="shared" si="7"/>
        <v>208.8</v>
      </c>
      <c r="U52" s="255">
        <f>IFERROR(VLOOKUP(C52,'Other Products'!$H$4:$P$44,8,FALSE)," ")</f>
        <v>4.8</v>
      </c>
      <c r="V52" s="255">
        <f>IFERROR(VLOOKUP(C52,'Other Products'!$H$4:$P$44,7,FALSE)," ")</f>
        <v>4.8</v>
      </c>
      <c r="W52" s="255">
        <f>IFERROR(VLOOKUP(C52,'Other Products'!$H$4:$P$44,6,FALSE)," ")</f>
        <v>4</v>
      </c>
      <c r="X52" s="255">
        <f>IFERROR(IF($B$22&gt;=1,VLOOKUP(C52,'Other Products'!$H$4:$P$44,9,FALSE),0)," ")</f>
        <v>1867</v>
      </c>
      <c r="Y52" s="255">
        <f>IFERROR(VLOOKUP(C52,'Other Products'!$H$4:$P$44,2,FALSE),"")</f>
        <v>0</v>
      </c>
      <c r="Z52" s="255">
        <f>IFERROR(VLOOKUP(C52,'Other Products'!$H$4:$P$44,3,FALSE),"")</f>
        <v>0</v>
      </c>
      <c r="AA52" s="255">
        <f>IFERROR(VLOOKUP(C52,'Other Products'!$H$4:$P$44,4,FALSE),"")</f>
        <v>0</v>
      </c>
      <c r="AB52" s="255">
        <f>IFERROR(VLOOKUP(C52,'Other Products'!$H$4:$P$44,5,FALSE),"")</f>
        <v>0</v>
      </c>
      <c r="AD52" s="350" t="b">
        <f t="shared" si="3"/>
        <v>0</v>
      </c>
      <c r="AE52" s="413">
        <f t="shared" si="8"/>
        <v>43.72</v>
      </c>
      <c r="AF52" s="413">
        <f t="shared" si="9"/>
        <v>48</v>
      </c>
      <c r="AG52" s="413">
        <f t="shared" si="10"/>
        <v>4.8</v>
      </c>
      <c r="AH52" s="413">
        <f t="shared" si="11"/>
        <v>112.02000000000001</v>
      </c>
      <c r="AI52" s="416">
        <f t="shared" si="12"/>
        <v>0</v>
      </c>
      <c r="AJ52" s="416">
        <f t="shared" si="13"/>
        <v>0</v>
      </c>
      <c r="AK52" s="416">
        <f t="shared" si="14"/>
        <v>0</v>
      </c>
      <c r="AL52" s="416">
        <f t="shared" si="15"/>
        <v>0</v>
      </c>
    </row>
    <row r="53" spans="1:81" s="87" customFormat="1" ht="15" thickBot="1">
      <c r="A53" s="529"/>
      <c r="B53" s="530"/>
      <c r="C53" s="167" t="str">
        <f>IF($B$12=1,UK!A27,EFSA!A27)</f>
        <v>Pantothenic Acid (B5), mg</v>
      </c>
      <c r="D53" s="353" t="str">
        <f t="shared" si="23"/>
        <v>Safe Intake</v>
      </c>
      <c r="E53" s="390">
        <f t="shared" si="4"/>
        <v>8.6999999999999993</v>
      </c>
      <c r="F53" s="390">
        <f t="shared" si="16"/>
        <v>9</v>
      </c>
      <c r="G53" s="391">
        <f t="shared" si="17"/>
        <v>0.9</v>
      </c>
      <c r="H53" s="390">
        <f t="shared" si="18"/>
        <v>4.7</v>
      </c>
      <c r="I53" s="392">
        <f t="shared" si="19"/>
        <v>0</v>
      </c>
      <c r="J53" s="393">
        <f t="shared" si="20"/>
        <v>0</v>
      </c>
      <c r="K53" s="393">
        <f t="shared" si="21"/>
        <v>0</v>
      </c>
      <c r="L53" s="394">
        <f t="shared" si="22"/>
        <v>0</v>
      </c>
      <c r="M53" s="369">
        <f t="shared" si="6"/>
        <v>23</v>
      </c>
      <c r="N53" s="399">
        <f t="shared" si="24"/>
        <v>3</v>
      </c>
      <c r="O53" s="395">
        <f t="shared" si="25"/>
        <v>7.666666666666667</v>
      </c>
      <c r="P53" s="396" t="str">
        <f>IFERROR(IF($B$12=2,VLOOKUP(C53,'SUL EFSA'!A27:AJ70,$B$4,FALSE),VLOOKUP(C53,'SUL UK'!A27:AJ70,$B$4,FALSE))," ")</f>
        <v>ND</v>
      </c>
      <c r="Q53">
        <f t="shared" si="26"/>
        <v>2</v>
      </c>
      <c r="R53" s="2"/>
      <c r="S53"/>
      <c r="T53" s="356">
        <f>SUM(E53:L53)</f>
        <v>23.299999999999997</v>
      </c>
      <c r="U53" s="188">
        <f>IFERROR(VLOOKUP(C53,'Other Products'!$H$4:$P$44,8,FALSE)," ")</f>
        <v>0.9</v>
      </c>
      <c r="V53" s="188">
        <f>IFERROR(VLOOKUP(C53,'Other Products'!$H$4:$P$44,7,FALSE)," ")</f>
        <v>0.9</v>
      </c>
      <c r="W53" s="188">
        <f>IFERROR(VLOOKUP(C53,'Other Products'!$H$4:$P$44,6,FALSE)," ")</f>
        <v>0.8</v>
      </c>
      <c r="X53" s="188">
        <f>IFERROR(IF($B$22&gt;=1,VLOOKUP(C53,'Other Products'!$H$4:$P$44,9,FALSE),0)," ")</f>
        <v>78</v>
      </c>
      <c r="Y53" s="188">
        <f>IFERROR(VLOOKUP(C53,'Other Products'!$H$4:$P$44,2,FALSE),"")</f>
        <v>0</v>
      </c>
      <c r="Z53" s="188">
        <f>IFERROR(VLOOKUP(C53,'Other Products'!$H$4:$P$44,3,FALSE),"")</f>
        <v>0</v>
      </c>
      <c r="AA53" s="188">
        <f>IFERROR(VLOOKUP(C53,'Other Products'!$H$4:$P$44,4,FALSE),"")</f>
        <v>0</v>
      </c>
      <c r="AB53" s="188">
        <f>IFERROR(VLOOKUP(C53,'Other Products'!$H$4:$P$44,5,FALSE),"")</f>
        <v>0</v>
      </c>
      <c r="AC53"/>
      <c r="AD53" s="350" t="b">
        <f t="shared" si="3"/>
        <v>0</v>
      </c>
      <c r="AE53" s="413">
        <f t="shared" si="8"/>
        <v>8.7440000000000015</v>
      </c>
      <c r="AF53" s="413">
        <f t="shared" si="9"/>
        <v>9</v>
      </c>
      <c r="AG53" s="413">
        <f t="shared" si="10"/>
        <v>0.9</v>
      </c>
      <c r="AH53" s="413">
        <f t="shared" si="11"/>
        <v>4.68</v>
      </c>
      <c r="AI53" s="416">
        <f t="shared" si="12"/>
        <v>0</v>
      </c>
      <c r="AJ53" s="416">
        <f t="shared" si="13"/>
        <v>0</v>
      </c>
      <c r="AK53" s="416">
        <f t="shared" si="14"/>
        <v>0</v>
      </c>
      <c r="AL53" s="416">
        <f t="shared" si="15"/>
        <v>0</v>
      </c>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row>
    <row r="54" spans="1:81" s="2" customFormat="1" ht="15" customHeight="1">
      <c r="A54" s="539" t="s">
        <v>94</v>
      </c>
      <c r="B54" s="540"/>
      <c r="C54" s="157" t="str">
        <f>IF($B$12=1,UK!A28,EFSA!A28)</f>
        <v>Sodium, mg</v>
      </c>
      <c r="D54" s="352" t="str">
        <f t="shared" si="23"/>
        <v>RNI</v>
      </c>
      <c r="E54" s="363">
        <f t="shared" si="4"/>
        <v>1421</v>
      </c>
      <c r="F54" s="363">
        <f t="shared" si="16"/>
        <v>1150</v>
      </c>
      <c r="G54" s="364">
        <f t="shared" si="17"/>
        <v>115</v>
      </c>
      <c r="H54" s="363">
        <f t="shared" si="18"/>
        <v>2.7</v>
      </c>
      <c r="I54" s="372">
        <f t="shared" si="19"/>
        <v>0</v>
      </c>
      <c r="J54" s="373">
        <f t="shared" si="20"/>
        <v>0</v>
      </c>
      <c r="K54" s="373">
        <f t="shared" si="21"/>
        <v>0</v>
      </c>
      <c r="L54" s="314">
        <f t="shared" si="22"/>
        <v>0</v>
      </c>
      <c r="M54" s="374">
        <f t="shared" si="6"/>
        <v>2689</v>
      </c>
      <c r="N54" s="193">
        <f t="shared" si="24"/>
        <v>690</v>
      </c>
      <c r="O54" s="189">
        <f t="shared" si="25"/>
        <v>3.8971014492753624</v>
      </c>
      <c r="P54" s="194" t="str">
        <f>IFERROR(IF($B$12=2,VLOOKUP(C54,'SUL EFSA'!A28:AJ72,$B$4,FALSE),VLOOKUP(C54,'SUL UK'!A28:AJ72,$B$4,FALSE)),"N/A")</f>
        <v>ND</v>
      </c>
      <c r="Q54">
        <f t="shared" si="26"/>
        <v>2</v>
      </c>
      <c r="S54"/>
      <c r="T54" s="356">
        <f t="shared" si="7"/>
        <v>2688.7</v>
      </c>
      <c r="U54" s="255">
        <f>IFERROR(VLOOKUP(C54,'Other Products'!$H$4:$P$44,8,FALSE)," ")</f>
        <v>115</v>
      </c>
      <c r="V54" s="255">
        <f>IFERROR(VLOOKUP(C54,'Other Products'!$H$4:$P$44,7,FALSE)," ")</f>
        <v>115</v>
      </c>
      <c r="W54" s="255">
        <f>IFERROR(VLOOKUP(C54,'Other Products'!$H$4:$P$44,6,FALSE)," ")</f>
        <v>130</v>
      </c>
      <c r="X54" s="255">
        <f>IFERROR(IF($B$22&gt;=1,VLOOKUP(C54,'Other Products'!$H$4:$P$44,9,FALSE),0)," ")</f>
        <v>45</v>
      </c>
      <c r="Y54" s="255">
        <f>IFERROR(VLOOKUP(C54,'Other Products'!$H$4:$P$44,2,FALSE),"")</f>
        <v>0</v>
      </c>
      <c r="Z54" s="255">
        <f>IFERROR(VLOOKUP(C54,'Other Products'!$H$4:$P$44,3,FALSE),"")</f>
        <v>0</v>
      </c>
      <c r="AA54" s="255">
        <f>IFERROR(VLOOKUP(C54,'Other Products'!$H$4:$P$44,4,FALSE),"")</f>
        <v>0</v>
      </c>
      <c r="AB54" s="255">
        <f>IFERROR(VLOOKUP(C54,'Other Products'!$H$4:$P$44,5,FALSE),"")</f>
        <v>0</v>
      </c>
      <c r="AC54"/>
      <c r="AD54" s="350" t="b">
        <f t="shared" si="3"/>
        <v>0</v>
      </c>
      <c r="AE54" s="413">
        <f t="shared" si="8"/>
        <v>1420.9</v>
      </c>
      <c r="AF54" s="413">
        <f t="shared" si="9"/>
        <v>1150</v>
      </c>
      <c r="AG54" s="413">
        <f t="shared" si="10"/>
        <v>115</v>
      </c>
      <c r="AH54" s="413">
        <f t="shared" si="11"/>
        <v>2.7</v>
      </c>
      <c r="AI54" s="416">
        <f t="shared" si="12"/>
        <v>0</v>
      </c>
      <c r="AJ54" s="416">
        <f t="shared" si="13"/>
        <v>0</v>
      </c>
      <c r="AK54" s="416">
        <f t="shared" si="14"/>
        <v>0</v>
      </c>
      <c r="AL54" s="416">
        <f t="shared" si="15"/>
        <v>0</v>
      </c>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row>
    <row r="55" spans="1:81" s="87" customFormat="1" ht="14.45">
      <c r="A55" s="539"/>
      <c r="B55" s="540"/>
      <c r="C55" s="159" t="str">
        <f>IF($B$12=1,UK!A29,EFSA!A29)</f>
        <v>Potassium, mg</v>
      </c>
      <c r="D55" s="368" t="str">
        <f t="shared" si="23"/>
        <v>RNI</v>
      </c>
      <c r="E55" s="362">
        <f t="shared" si="4"/>
        <v>2733</v>
      </c>
      <c r="F55" s="362">
        <f t="shared" si="16"/>
        <v>2460</v>
      </c>
      <c r="G55" s="384">
        <f t="shared" si="17"/>
        <v>290</v>
      </c>
      <c r="H55" s="362">
        <f t="shared" si="18"/>
        <v>11</v>
      </c>
      <c r="I55" s="385">
        <f t="shared" si="19"/>
        <v>0</v>
      </c>
      <c r="J55" s="386">
        <f t="shared" si="20"/>
        <v>0</v>
      </c>
      <c r="K55" s="386">
        <f t="shared" si="21"/>
        <v>0</v>
      </c>
      <c r="L55" s="315">
        <f t="shared" si="22"/>
        <v>0</v>
      </c>
      <c r="M55" s="365">
        <f t="shared" si="6"/>
        <v>5494</v>
      </c>
      <c r="N55" s="190">
        <f t="shared" si="24"/>
        <v>1095</v>
      </c>
      <c r="O55" s="388">
        <f t="shared" si="25"/>
        <v>5.0173515981735157</v>
      </c>
      <c r="P55" s="389" t="str">
        <f>IFERROR(IF($B$12=2,VLOOKUP(C55,'SUL EFSA'!A29:AJ73,$B$4,FALSE),VLOOKUP(C55,'SUL UK'!A29:AJ73,$B$4,FALSE)),"N/A")</f>
        <v>ND</v>
      </c>
      <c r="Q55">
        <f t="shared" si="26"/>
        <v>2</v>
      </c>
      <c r="R55" s="2"/>
      <c r="S55"/>
      <c r="T55" s="356">
        <f t="shared" si="7"/>
        <v>5494</v>
      </c>
      <c r="U55" s="184">
        <f>IFERROR(VLOOKUP(C55,'Other Products'!$H$4:$P$44,8,FALSE)," ")</f>
        <v>246</v>
      </c>
      <c r="V55" s="184">
        <f>IFERROR(VLOOKUP(C55,'Other Products'!$H$4:$P$44,7,FALSE)," ")</f>
        <v>290</v>
      </c>
      <c r="W55" s="184">
        <f>IFERROR(VLOOKUP(C55,'Other Products'!$H$4:$P$44,6,FALSE)," ")</f>
        <v>250</v>
      </c>
      <c r="X55" s="184">
        <f>IFERROR(IF($B$22&gt;=1,VLOOKUP(C55,'Other Products'!$H$4:$P$44,9,FALSE),0)," ")</f>
        <v>180</v>
      </c>
      <c r="Y55" s="184">
        <f>IFERROR(VLOOKUP(C55,'Other Products'!$H$4:$P$44,2,FALSE),"")</f>
        <v>0</v>
      </c>
      <c r="Z55" s="184">
        <f>IFERROR(VLOOKUP(C55,'Other Products'!$H$4:$P$44,3,FALSE),"")</f>
        <v>0</v>
      </c>
      <c r="AA55" s="184">
        <f>IFERROR(VLOOKUP(C55,'Other Products'!$H$4:$P$44,4,FALSE),"")</f>
        <v>0</v>
      </c>
      <c r="AB55" s="184">
        <f>IFERROR(VLOOKUP(C55,'Other Products'!$H$4:$P$44,5,FALSE),"")</f>
        <v>0</v>
      </c>
      <c r="AC55"/>
      <c r="AD55" s="350" t="b">
        <f t="shared" si="3"/>
        <v>0</v>
      </c>
      <c r="AE55" s="413">
        <f t="shared" si="8"/>
        <v>2732.5</v>
      </c>
      <c r="AF55" s="413">
        <f t="shared" si="9"/>
        <v>2460</v>
      </c>
      <c r="AG55" s="413">
        <f t="shared" si="10"/>
        <v>290</v>
      </c>
      <c r="AH55" s="413">
        <f t="shared" si="11"/>
        <v>10.8</v>
      </c>
      <c r="AI55" s="416">
        <f t="shared" si="12"/>
        <v>0</v>
      </c>
      <c r="AJ55" s="416">
        <f t="shared" si="13"/>
        <v>0</v>
      </c>
      <c r="AK55" s="416">
        <f t="shared" si="14"/>
        <v>0</v>
      </c>
      <c r="AL55" s="416">
        <f t="shared" si="15"/>
        <v>0</v>
      </c>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row>
    <row r="56" spans="1:81" ht="14.1" customHeight="1">
      <c r="A56" s="539"/>
      <c r="B56" s="540"/>
      <c r="C56" s="166" t="str">
        <f>IF($B$12=1,UK!A30,EFSA!A30)</f>
        <v>Chloride, mg</v>
      </c>
      <c r="D56" s="366" t="str">
        <f t="shared" si="23"/>
        <v>RNI</v>
      </c>
      <c r="E56" s="361">
        <f t="shared" si="4"/>
        <v>1967</v>
      </c>
      <c r="F56" s="361">
        <f t="shared" si="16"/>
        <v>1800</v>
      </c>
      <c r="G56" s="400">
        <f t="shared" si="17"/>
        <v>180</v>
      </c>
      <c r="H56" s="361">
        <f t="shared" si="18"/>
        <v>1.2</v>
      </c>
      <c r="I56" s="401">
        <f t="shared" si="19"/>
        <v>0</v>
      </c>
      <c r="J56" s="402">
        <f t="shared" si="20"/>
        <v>0</v>
      </c>
      <c r="K56" s="402">
        <f t="shared" si="21"/>
        <v>0</v>
      </c>
      <c r="L56" s="316">
        <f t="shared" si="22"/>
        <v>0</v>
      </c>
      <c r="M56" s="403">
        <f t="shared" si="6"/>
        <v>3948</v>
      </c>
      <c r="N56" s="191">
        <f t="shared" si="24"/>
        <v>1065</v>
      </c>
      <c r="O56" s="247">
        <f t="shared" si="25"/>
        <v>3.7070422535211267</v>
      </c>
      <c r="P56" s="196" t="str">
        <f>IFERROR(IF($B$12=2,VLOOKUP(C56,'SUL EFSA'!A29:AJ74,$B$4,FALSE),VLOOKUP(C56,'SUL UK'!A29:AJ74,$B$4,FALSE)),"N/A")</f>
        <v>ND</v>
      </c>
      <c r="Q56">
        <f t="shared" si="26"/>
        <v>2</v>
      </c>
      <c r="R56" s="2"/>
      <c r="T56" s="356">
        <f t="shared" si="7"/>
        <v>3948.2</v>
      </c>
      <c r="U56" s="255">
        <f>IFERROR(VLOOKUP(C56,'Other Products'!$H$4:$P$44,8,FALSE)," ")</f>
        <v>180</v>
      </c>
      <c r="V56" s="255">
        <f>IFERROR(VLOOKUP(C56,'Other Products'!$H$4:$P$44,7,FALSE)," ")</f>
        <v>180</v>
      </c>
      <c r="W56" s="255">
        <f>IFERROR(VLOOKUP(C56,'Other Products'!$H$4:$P$44,6,FALSE)," ")</f>
        <v>180</v>
      </c>
      <c r="X56" s="255">
        <f>IFERROR(IF($B$22&gt;=1,VLOOKUP(C56,'Other Products'!$H$4:$P$44,9,FALSE),0)," ")</f>
        <v>20</v>
      </c>
      <c r="Y56" s="255">
        <f>IFERROR(VLOOKUP(C56,'Other Products'!$H$4:$P$44,2,FALSE),"")</f>
        <v>0</v>
      </c>
      <c r="Z56" s="255">
        <f>IFERROR(VLOOKUP(C56,'Other Products'!$H$4:$P$44,3,FALSE),"")</f>
        <v>0</v>
      </c>
      <c r="AA56" s="255">
        <f>IFERROR(VLOOKUP(C56,'Other Products'!$H$4:$P$44,4,FALSE),"")</f>
        <v>0</v>
      </c>
      <c r="AB56" s="255">
        <f>IFERROR(VLOOKUP(C56,'Other Products'!$H$4:$P$44,5,FALSE),"")</f>
        <v>0</v>
      </c>
      <c r="AD56" s="350" t="b">
        <f t="shared" si="3"/>
        <v>0</v>
      </c>
      <c r="AE56" s="413">
        <f t="shared" si="8"/>
        <v>1967.4</v>
      </c>
      <c r="AF56" s="413">
        <f t="shared" si="9"/>
        <v>1800</v>
      </c>
      <c r="AG56" s="413">
        <f t="shared" si="10"/>
        <v>180</v>
      </c>
      <c r="AH56" s="413">
        <f t="shared" si="11"/>
        <v>1.2000000000000002</v>
      </c>
      <c r="AI56" s="416">
        <f t="shared" si="12"/>
        <v>0</v>
      </c>
      <c r="AJ56" s="416">
        <f t="shared" si="13"/>
        <v>0</v>
      </c>
      <c r="AK56" s="416">
        <f t="shared" si="14"/>
        <v>0</v>
      </c>
      <c r="AL56" s="416">
        <f t="shared" si="15"/>
        <v>0</v>
      </c>
    </row>
    <row r="57" spans="1:81" ht="14.1" customHeight="1">
      <c r="A57" s="539"/>
      <c r="B57" s="540"/>
      <c r="C57" s="159" t="str">
        <f>IF($B$12=1,UK!A31,EFSA!A31)</f>
        <v>Calcium, mg</v>
      </c>
      <c r="D57" s="368" t="str">
        <f t="shared" si="23"/>
        <v>RNI</v>
      </c>
      <c r="E57" s="362">
        <f t="shared" si="4"/>
        <v>1421</v>
      </c>
      <c r="F57" s="362">
        <f t="shared" si="16"/>
        <v>1600</v>
      </c>
      <c r="G57" s="384">
        <f t="shared" si="17"/>
        <v>160</v>
      </c>
      <c r="H57" s="362">
        <f t="shared" si="18"/>
        <v>804</v>
      </c>
      <c r="I57" s="385">
        <f t="shared" si="19"/>
        <v>0</v>
      </c>
      <c r="J57" s="386">
        <f t="shared" si="20"/>
        <v>0</v>
      </c>
      <c r="K57" s="386">
        <f t="shared" si="21"/>
        <v>0</v>
      </c>
      <c r="L57" s="315">
        <f t="shared" si="22"/>
        <v>0</v>
      </c>
      <c r="M57" s="365">
        <f t="shared" si="6"/>
        <v>3985</v>
      </c>
      <c r="N57" s="190">
        <f t="shared" si="24"/>
        <v>452</v>
      </c>
      <c r="O57" s="388">
        <f t="shared" si="25"/>
        <v>8.8163716814159301</v>
      </c>
      <c r="P57" s="389" t="str">
        <f>IFERROR(IF($B$12=2,VLOOKUP(C57,'SUL EFSA'!A30:AJ75,$B$4,FALSE),VLOOKUP(C57,'SUL UK'!A30:AJ75,$B$4,FALSE)),"N/A")</f>
        <v>ND</v>
      </c>
      <c r="Q57">
        <f t="shared" si="26"/>
        <v>2</v>
      </c>
      <c r="R57" s="2"/>
      <c r="T57" s="356">
        <f t="shared" si="7"/>
        <v>3985</v>
      </c>
      <c r="U57" s="184">
        <f>IFERROR(VLOOKUP(C57,'Other Products'!$H$4:$P$44,8,FALSE)," ")</f>
        <v>160</v>
      </c>
      <c r="V57" s="184">
        <f>IFERROR(VLOOKUP(C57,'Other Products'!$H$4:$P$44,7,FALSE)," ")</f>
        <v>160</v>
      </c>
      <c r="W57" s="184">
        <f>IFERROR(VLOOKUP(C57,'Other Products'!$H$4:$P$44,6,FALSE)," ")</f>
        <v>130</v>
      </c>
      <c r="X57" s="184">
        <f>IFERROR(IF($B$22&gt;=1,VLOOKUP(C57,'Other Products'!$H$4:$P$44,9,FALSE),0)," ")</f>
        <v>13400</v>
      </c>
      <c r="Y57" s="184">
        <f>IFERROR(VLOOKUP(C57,'Other Products'!$H$4:$P$44,2,FALSE),"")</f>
        <v>0</v>
      </c>
      <c r="Z57" s="184">
        <f>IFERROR(VLOOKUP(C57,'Other Products'!$H$4:$P$44,3,FALSE),"")</f>
        <v>0</v>
      </c>
      <c r="AA57" s="184">
        <f>IFERROR(VLOOKUP(C57,'Other Products'!$H$4:$P$44,4,FALSE),"")</f>
        <v>0</v>
      </c>
      <c r="AB57" s="184">
        <f>IFERROR(VLOOKUP(C57,'Other Products'!$H$4:$P$44,5,FALSE),"")</f>
        <v>0</v>
      </c>
      <c r="AD57" s="350" t="b">
        <f t="shared" si="3"/>
        <v>0</v>
      </c>
      <c r="AE57" s="413">
        <f t="shared" si="8"/>
        <v>1420.9</v>
      </c>
      <c r="AF57" s="413">
        <f t="shared" si="9"/>
        <v>1600</v>
      </c>
      <c r="AG57" s="413">
        <f t="shared" si="10"/>
        <v>160</v>
      </c>
      <c r="AH57" s="413">
        <f t="shared" si="11"/>
        <v>804</v>
      </c>
      <c r="AI57" s="416">
        <f t="shared" si="12"/>
        <v>0</v>
      </c>
      <c r="AJ57" s="416">
        <f t="shared" si="13"/>
        <v>0</v>
      </c>
      <c r="AK57" s="416">
        <f t="shared" si="14"/>
        <v>0</v>
      </c>
      <c r="AL57" s="416">
        <f t="shared" si="15"/>
        <v>0</v>
      </c>
    </row>
    <row r="58" spans="1:81" s="87" customFormat="1" ht="14.1" customHeight="1">
      <c r="A58" s="539"/>
      <c r="B58" s="540"/>
      <c r="C58" s="166" t="str">
        <f>IF($B$12=1,UK!A32,EFSA!A32)</f>
        <v>Phosphorus, mg</v>
      </c>
      <c r="D58" s="366" t="str">
        <f t="shared" si="23"/>
        <v>RNI</v>
      </c>
      <c r="E58" s="361">
        <f t="shared" si="4"/>
        <v>874</v>
      </c>
      <c r="F58" s="361">
        <f t="shared" si="16"/>
        <v>1900</v>
      </c>
      <c r="G58" s="400">
        <f t="shared" si="17"/>
        <v>190</v>
      </c>
      <c r="H58" s="361">
        <f t="shared" si="18"/>
        <v>502</v>
      </c>
      <c r="I58" s="401">
        <f t="shared" si="19"/>
        <v>0</v>
      </c>
      <c r="J58" s="402">
        <f t="shared" si="20"/>
        <v>0</v>
      </c>
      <c r="K58" s="402">
        <f t="shared" si="21"/>
        <v>0</v>
      </c>
      <c r="L58" s="316">
        <f t="shared" si="22"/>
        <v>0</v>
      </c>
      <c r="M58" s="403">
        <f t="shared" si="6"/>
        <v>3466</v>
      </c>
      <c r="N58" s="191">
        <f t="shared" si="24"/>
        <v>349</v>
      </c>
      <c r="O58" s="247">
        <f t="shared" si="25"/>
        <v>9.9312320916905446</v>
      </c>
      <c r="P58" s="196" t="str">
        <f>IFERROR(IF($B$12=2,VLOOKUP(C58,'SUL EFSA'!A31:AJ76,$B$4,FALSE),VLOOKUP(C58,'SUL UK'!A31:AJ76,$B$4,FALSE)),"N/A")</f>
        <v>ND</v>
      </c>
      <c r="Q58">
        <f t="shared" si="26"/>
        <v>2</v>
      </c>
      <c r="R58" s="2"/>
      <c r="S58"/>
      <c r="T58" s="356">
        <f t="shared" si="7"/>
        <v>3466</v>
      </c>
      <c r="U58" s="255">
        <f>IFERROR(VLOOKUP(C58,'Other Products'!$H$4:$P$44,8,FALSE)," ")</f>
        <v>190</v>
      </c>
      <c r="V58" s="255">
        <f>IFERROR(VLOOKUP(C58,'Other Products'!$H$4:$P$44,7,FALSE)," ")</f>
        <v>190</v>
      </c>
      <c r="W58" s="255">
        <f>IFERROR(VLOOKUP(C58,'Other Products'!$H$4:$P$44,6,FALSE)," ")</f>
        <v>80</v>
      </c>
      <c r="X58" s="255">
        <f>IFERROR(IF($B$22&gt;=1,VLOOKUP(C58,'Other Products'!$H$4:$P$44,9,FALSE),0)," ")</f>
        <v>8367</v>
      </c>
      <c r="Y58" s="255">
        <f>IFERROR(VLOOKUP(C58,'Other Products'!$H$4:$P$44,2,FALSE),"")</f>
        <v>0</v>
      </c>
      <c r="Z58" s="255">
        <f>IFERROR(VLOOKUP(C58,'Other Products'!$H$4:$P$44,3,FALSE),"")</f>
        <v>0</v>
      </c>
      <c r="AA58" s="255">
        <f>IFERROR(VLOOKUP(C58,'Other Products'!$H$4:$P$44,4,FALSE),"")</f>
        <v>0</v>
      </c>
      <c r="AB58" s="255">
        <f>IFERROR(VLOOKUP(C58,'Other Products'!$H$4:$P$44,5,FALSE),"")</f>
        <v>0</v>
      </c>
      <c r="AC58"/>
      <c r="AD58" s="350" t="b">
        <f t="shared" si="3"/>
        <v>0</v>
      </c>
      <c r="AE58" s="413">
        <f t="shared" si="8"/>
        <v>874.4</v>
      </c>
      <c r="AF58" s="413">
        <f t="shared" si="9"/>
        <v>1900</v>
      </c>
      <c r="AG58" s="413">
        <f t="shared" si="10"/>
        <v>190</v>
      </c>
      <c r="AH58" s="413">
        <f t="shared" si="11"/>
        <v>502.02</v>
      </c>
      <c r="AI58" s="416">
        <f t="shared" si="12"/>
        <v>0</v>
      </c>
      <c r="AJ58" s="416">
        <f t="shared" si="13"/>
        <v>0</v>
      </c>
      <c r="AK58" s="416">
        <f t="shared" si="14"/>
        <v>0</v>
      </c>
      <c r="AL58" s="416">
        <f t="shared" si="15"/>
        <v>0</v>
      </c>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row>
    <row r="59" spans="1:81" ht="14.1" customHeight="1" thickBot="1">
      <c r="A59" s="539"/>
      <c r="B59" s="540"/>
      <c r="C59" s="167" t="str">
        <f>IF($B$12=1,UK!A33,EFSA!A33)</f>
        <v>Magnesium, mg</v>
      </c>
      <c r="D59" s="353" t="str">
        <f t="shared" si="23"/>
        <v>RNI</v>
      </c>
      <c r="E59" s="390">
        <f t="shared" si="4"/>
        <v>328</v>
      </c>
      <c r="F59" s="390">
        <f t="shared" si="16"/>
        <v>290</v>
      </c>
      <c r="G59" s="391">
        <f t="shared" si="17"/>
        <v>29</v>
      </c>
      <c r="H59" s="390">
        <f t="shared" si="18"/>
        <v>201</v>
      </c>
      <c r="I59" s="392">
        <f t="shared" si="19"/>
        <v>0</v>
      </c>
      <c r="J59" s="393">
        <f t="shared" si="20"/>
        <v>0</v>
      </c>
      <c r="K59" s="393">
        <f t="shared" si="21"/>
        <v>0</v>
      </c>
      <c r="L59" s="394">
        <f t="shared" si="22"/>
        <v>0</v>
      </c>
      <c r="M59" s="369">
        <f t="shared" si="6"/>
        <v>848</v>
      </c>
      <c r="N59" s="192">
        <f t="shared" si="24"/>
        <v>117</v>
      </c>
      <c r="O59" s="395">
        <f t="shared" si="25"/>
        <v>7.2478632478632479</v>
      </c>
      <c r="P59" s="396" t="str">
        <f>IFERROR(IF($B$12=2,VLOOKUP(C59,'SUL EFSA'!A32:AJ77,$B$4,FALSE),VLOOKUP(C59,'SUL UK'!A32:AJ77,$B$4,FALSE)),"N/A")</f>
        <v>ND</v>
      </c>
      <c r="Q59">
        <f t="shared" si="26"/>
        <v>2</v>
      </c>
      <c r="R59" s="2"/>
      <c r="T59" s="356">
        <f t="shared" si="7"/>
        <v>848</v>
      </c>
      <c r="U59" s="184">
        <f>IFERROR(VLOOKUP(C59,'Other Products'!$H$4:$P$44,8,FALSE)," ")</f>
        <v>29</v>
      </c>
      <c r="V59" s="184">
        <f>IFERROR(VLOOKUP(C59,'Other Products'!$H$4:$P$44,7,FALSE)," ")</f>
        <v>29</v>
      </c>
      <c r="W59" s="184">
        <f>IFERROR(VLOOKUP(C59,'Other Products'!$H$4:$P$44,6,FALSE)," ")</f>
        <v>30</v>
      </c>
      <c r="X59" s="184">
        <f>IFERROR(IF($B$22&gt;=1,VLOOKUP(C59,'Other Products'!$H$4:$P$44,9,FALSE),0)," ")</f>
        <v>3350</v>
      </c>
      <c r="Y59" s="184">
        <f>IFERROR(VLOOKUP(C59,'Other Products'!$H$4:$P$44,2,FALSE),"")</f>
        <v>0</v>
      </c>
      <c r="Z59" s="184">
        <f>IFERROR(VLOOKUP(C59,'Other Products'!$H$4:$P$44,3,FALSE),"")</f>
        <v>0</v>
      </c>
      <c r="AA59" s="184">
        <f>IFERROR(VLOOKUP(C59,'Other Products'!$H$4:$P$44,4,FALSE),"")</f>
        <v>0</v>
      </c>
      <c r="AB59" s="184">
        <f>IFERROR(VLOOKUP(C59,'Other Products'!$H$4:$P$44,5,FALSE),"")</f>
        <v>0</v>
      </c>
      <c r="AD59" s="350" t="b">
        <f t="shared" si="3"/>
        <v>0</v>
      </c>
      <c r="AE59" s="413">
        <f t="shared" si="8"/>
        <v>327.9</v>
      </c>
      <c r="AF59" s="413">
        <f t="shared" si="9"/>
        <v>290</v>
      </c>
      <c r="AG59" s="413">
        <f t="shared" si="10"/>
        <v>29</v>
      </c>
      <c r="AH59" s="413">
        <f t="shared" si="11"/>
        <v>201</v>
      </c>
      <c r="AI59" s="416">
        <f t="shared" si="12"/>
        <v>0</v>
      </c>
      <c r="AJ59" s="416">
        <f t="shared" si="13"/>
        <v>0</v>
      </c>
      <c r="AK59" s="416">
        <f t="shared" si="14"/>
        <v>0</v>
      </c>
      <c r="AL59" s="416">
        <f t="shared" si="15"/>
        <v>0</v>
      </c>
    </row>
    <row r="60" spans="1:81" ht="14.1" customHeight="1">
      <c r="A60" s="529" t="s">
        <v>95</v>
      </c>
      <c r="B60" s="530"/>
      <c r="C60" s="157" t="str">
        <f>IF($B$12=1,UK!A34,EFSA!A34)</f>
        <v>Iron, mg</v>
      </c>
      <c r="D60" s="352" t="str">
        <f t="shared" si="23"/>
        <v>RNI</v>
      </c>
      <c r="E60" s="363">
        <f t="shared" si="4"/>
        <v>17</v>
      </c>
      <c r="F60" s="363">
        <f t="shared" si="16"/>
        <v>35</v>
      </c>
      <c r="G60" s="364">
        <f t="shared" si="17"/>
        <v>3.5</v>
      </c>
      <c r="H60" s="363">
        <f t="shared" si="18"/>
        <v>10</v>
      </c>
      <c r="I60" s="372">
        <f t="shared" si="19"/>
        <v>0</v>
      </c>
      <c r="J60" s="373">
        <f t="shared" si="20"/>
        <v>0</v>
      </c>
      <c r="K60" s="373">
        <f t="shared" si="21"/>
        <v>0</v>
      </c>
      <c r="L60" s="314">
        <f t="shared" si="22"/>
        <v>0</v>
      </c>
      <c r="M60" s="374">
        <f t="shared" si="6"/>
        <v>66</v>
      </c>
      <c r="N60" s="193">
        <f t="shared" si="24"/>
        <v>6.1</v>
      </c>
      <c r="O60" s="189">
        <f t="shared" si="25"/>
        <v>10.819672131147541</v>
      </c>
      <c r="P60" s="194" t="str">
        <f>IFERROR(IF($B$12=2,VLOOKUP(C60,'SUL EFSA'!A33:AJ78,$B$4,FALSE),VLOOKUP(C60,'SUL UK'!A33:AJ78,$B$4,FALSE)),"N/A")</f>
        <v>ND</v>
      </c>
      <c r="Q60">
        <f t="shared" si="26"/>
        <v>2</v>
      </c>
      <c r="R60" s="2"/>
      <c r="T60" s="356">
        <f t="shared" si="7"/>
        <v>65.5</v>
      </c>
      <c r="U60" s="255">
        <f>IFERROR(VLOOKUP(C60,'Other Products'!$H$4:$P$44,8,FALSE)," ")</f>
        <v>3.5</v>
      </c>
      <c r="V60" s="255">
        <f>IFERROR(VLOOKUP(C60,'Other Products'!$H$4:$P$44,7,FALSE)," ")</f>
        <v>3.5</v>
      </c>
      <c r="W60" s="255">
        <f>IFERROR(VLOOKUP(C60,'Other Products'!$H$4:$P$44,6,FALSE)," ")</f>
        <v>1.6</v>
      </c>
      <c r="X60" s="255">
        <f>IFERROR(IF($B$22&gt;=1,VLOOKUP(C60,'Other Products'!$H$4:$P$44,9,FALSE),0)," ")</f>
        <v>167</v>
      </c>
      <c r="Y60" s="255">
        <f>IFERROR(VLOOKUP(C60,'Other Products'!$H$4:$P$44,2,FALSE),"")</f>
        <v>0</v>
      </c>
      <c r="Z60" s="255">
        <f>IFERROR(VLOOKUP(C60,'Other Products'!$H$4:$P$44,3,FALSE),"")</f>
        <v>0</v>
      </c>
      <c r="AA60" s="255">
        <f>IFERROR(VLOOKUP(C60,'Other Products'!$H$4:$P$44,4,FALSE),"")</f>
        <v>0</v>
      </c>
      <c r="AB60" s="255">
        <f>IFERROR(VLOOKUP(C60,'Other Products'!$H$4:$P$44,5,FALSE),"")</f>
        <v>0</v>
      </c>
      <c r="AD60" s="350" t="b">
        <f t="shared" si="3"/>
        <v>0</v>
      </c>
      <c r="AE60" s="413">
        <f t="shared" si="8"/>
        <v>17.488000000000003</v>
      </c>
      <c r="AF60" s="413">
        <f t="shared" si="9"/>
        <v>35</v>
      </c>
      <c r="AG60" s="413">
        <f t="shared" si="10"/>
        <v>3.5</v>
      </c>
      <c r="AH60" s="413">
        <f t="shared" si="11"/>
        <v>10.02</v>
      </c>
      <c r="AI60" s="416">
        <f t="shared" si="12"/>
        <v>0</v>
      </c>
      <c r="AJ60" s="416">
        <f t="shared" si="13"/>
        <v>0</v>
      </c>
      <c r="AK60" s="416">
        <f t="shared" si="14"/>
        <v>0</v>
      </c>
      <c r="AL60" s="416">
        <f t="shared" si="15"/>
        <v>0</v>
      </c>
    </row>
    <row r="61" spans="1:81" s="87" customFormat="1" ht="14.1" customHeight="1">
      <c r="A61" s="529"/>
      <c r="B61" s="530"/>
      <c r="C61" s="159" t="str">
        <f>IF($B$12=1,UK!A35,EFSA!A35)</f>
        <v>Zinc, mg</v>
      </c>
      <c r="D61" s="368" t="str">
        <f t="shared" si="23"/>
        <v>RNI</v>
      </c>
      <c r="E61" s="362">
        <f t="shared" si="4"/>
        <v>11</v>
      </c>
      <c r="F61" s="362">
        <f t="shared" si="16"/>
        <v>25</v>
      </c>
      <c r="G61" s="384">
        <f t="shared" si="17"/>
        <v>2.5</v>
      </c>
      <c r="H61" s="362">
        <f t="shared" si="18"/>
        <v>10</v>
      </c>
      <c r="I61" s="385">
        <f t="shared" si="19"/>
        <v>0</v>
      </c>
      <c r="J61" s="386">
        <f t="shared" si="20"/>
        <v>0</v>
      </c>
      <c r="K61" s="386">
        <f t="shared" si="21"/>
        <v>0</v>
      </c>
      <c r="L61" s="315">
        <f t="shared" si="22"/>
        <v>0</v>
      </c>
      <c r="M61" s="365">
        <f t="shared" si="6"/>
        <v>49</v>
      </c>
      <c r="N61" s="190">
        <f t="shared" si="24"/>
        <v>6.5</v>
      </c>
      <c r="O61" s="388">
        <f t="shared" si="25"/>
        <v>7.5384615384615383</v>
      </c>
      <c r="P61" s="389">
        <f>IFERROR(IF($B$12=2,VLOOKUP(C61,'SUL EFSA'!A34:AJ79,$B$4,FALSE),VLOOKUP(C61,'SUL UK'!A34:AJ79,$B$4,FALSE)),"N/A")</f>
        <v>25</v>
      </c>
      <c r="Q61">
        <f t="shared" si="26"/>
        <v>1</v>
      </c>
      <c r="R61" s="2"/>
      <c r="S61"/>
      <c r="T61" s="356">
        <f t="shared" si="7"/>
        <v>48.5</v>
      </c>
      <c r="U61" s="184">
        <f>IFERROR(VLOOKUP(C61,'Other Products'!$H$4:$P$44,8,FALSE)," ")</f>
        <v>2.5</v>
      </c>
      <c r="V61" s="184">
        <f>IFERROR(VLOOKUP(C61,'Other Products'!$H$4:$P$44,7,FALSE)," ")</f>
        <v>2.5</v>
      </c>
      <c r="W61" s="184">
        <f>IFERROR(VLOOKUP(C61,'Other Products'!$H$4:$P$44,6,FALSE)," ")</f>
        <v>1</v>
      </c>
      <c r="X61" s="184">
        <f>IFERROR(IF($B$22&gt;=1,VLOOKUP(C61,'Other Products'!$H$4:$P$44,9,FALSE),0)," ")</f>
        <v>167</v>
      </c>
      <c r="Y61" s="184">
        <f>IFERROR(VLOOKUP(C61,'Other Products'!$H$4:$P$44,2,FALSE),"")</f>
        <v>0</v>
      </c>
      <c r="Z61" s="184">
        <f>IFERROR(VLOOKUP(C61,'Other Products'!$H$4:$P$44,3,FALSE),"")</f>
        <v>0</v>
      </c>
      <c r="AA61" s="184">
        <f>IFERROR(VLOOKUP(C61,'Other Products'!$H$4:$P$44,4,FALSE),"")</f>
        <v>0</v>
      </c>
      <c r="AB61" s="184">
        <f>IFERROR(VLOOKUP(C61,'Other Products'!$H$4:$P$44,5,FALSE),"")</f>
        <v>0</v>
      </c>
      <c r="AC61"/>
      <c r="AD61" s="350" t="b">
        <f t="shared" si="3"/>
        <v>0</v>
      </c>
      <c r="AE61" s="413">
        <f t="shared" si="8"/>
        <v>10.93</v>
      </c>
      <c r="AF61" s="413">
        <f t="shared" si="9"/>
        <v>25</v>
      </c>
      <c r="AG61" s="413">
        <f t="shared" si="10"/>
        <v>2.5</v>
      </c>
      <c r="AH61" s="413">
        <f t="shared" si="11"/>
        <v>10.02</v>
      </c>
      <c r="AI61" s="416">
        <f t="shared" si="12"/>
        <v>0</v>
      </c>
      <c r="AJ61" s="416">
        <f t="shared" si="13"/>
        <v>0</v>
      </c>
      <c r="AK61" s="416">
        <f t="shared" si="14"/>
        <v>0</v>
      </c>
      <c r="AL61" s="416">
        <f t="shared" si="15"/>
        <v>0</v>
      </c>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row>
    <row r="62" spans="1:81" ht="14.1" customHeight="1">
      <c r="A62" s="529"/>
      <c r="B62" s="530"/>
      <c r="C62" s="166" t="str">
        <f>IF($B$12=1,UK!A36,EFSA!A36)</f>
        <v>Copper, mg</v>
      </c>
      <c r="D62" s="366" t="str">
        <f t="shared" si="23"/>
        <v>RNI</v>
      </c>
      <c r="E62" s="361">
        <f t="shared" si="4"/>
        <v>1.3</v>
      </c>
      <c r="F62" s="361">
        <f t="shared" si="16"/>
        <v>2.2999999999999998</v>
      </c>
      <c r="G62" s="400">
        <f>IF(AG62&lt;1,ROUND(AG62,2),IF(AG62&lt;10,ROUND(AG62,1),MROUND(AG62,1)))</f>
        <v>0.23</v>
      </c>
      <c r="H62" s="361">
        <f t="shared" si="18"/>
        <v>1</v>
      </c>
      <c r="I62" s="401">
        <f t="shared" si="19"/>
        <v>0</v>
      </c>
      <c r="J62" s="402">
        <f t="shared" si="20"/>
        <v>0</v>
      </c>
      <c r="K62" s="402">
        <f t="shared" si="21"/>
        <v>0</v>
      </c>
      <c r="L62" s="316">
        <f t="shared" si="22"/>
        <v>0</v>
      </c>
      <c r="M62" s="403">
        <f t="shared" si="6"/>
        <v>4.8</v>
      </c>
      <c r="N62" s="191">
        <f t="shared" si="24"/>
        <v>0.6</v>
      </c>
      <c r="O62" s="247">
        <f t="shared" si="25"/>
        <v>8</v>
      </c>
      <c r="P62" s="196">
        <f>IFERROR(IF($B$12=2,VLOOKUP(C62,'SUL EFSA'!A35:AJ80,$B$4,FALSE),VLOOKUP(C62,'SUL UK'!A35:AJ80,$B$4,FALSE)),"N/A")</f>
        <v>2.88</v>
      </c>
      <c r="Q62">
        <f t="shared" si="26"/>
        <v>1</v>
      </c>
      <c r="R62" s="2"/>
      <c r="T62" s="356">
        <f t="shared" si="7"/>
        <v>4.83</v>
      </c>
      <c r="U62" s="185">
        <f>IFERROR(VLOOKUP(C62,'Other Products'!$H$4:$P$44,8,FALSE)," ")</f>
        <v>0.23</v>
      </c>
      <c r="V62" s="185">
        <f>IFERROR(VLOOKUP(C62,'Other Products'!$H$4:$P$44,7,FALSE)," ")</f>
        <v>0.23</v>
      </c>
      <c r="W62" s="185">
        <f>IFERROR(VLOOKUP(C62,'Other Products'!$H$4:$P$44,6,FALSE)," ")</f>
        <v>0.12</v>
      </c>
      <c r="X62" s="185">
        <f>IFERROR(IF($B$22&gt;=1,VLOOKUP(C62,'Other Products'!$H$4:$P$44,9,FALSE),0)," ")</f>
        <v>17</v>
      </c>
      <c r="Y62" s="185">
        <f>IFERROR(VLOOKUP(C62,'Other Products'!$H$4:$P$44,2,FALSE),"")</f>
        <v>0</v>
      </c>
      <c r="Z62" s="185">
        <f>IFERROR(VLOOKUP(C62,'Other Products'!$H$4:$P$44,3,FALSE),"")</f>
        <v>0</v>
      </c>
      <c r="AA62" s="185">
        <f>IFERROR(VLOOKUP(C62,'Other Products'!$H$4:$P$44,4,FALSE),"")</f>
        <v>0</v>
      </c>
      <c r="AB62" s="185">
        <f>IFERROR(VLOOKUP(C62,'Other Products'!$H$4:$P$44,5,FALSE),"")</f>
        <v>0</v>
      </c>
      <c r="AD62" s="350" t="b">
        <f t="shared" si="3"/>
        <v>1</v>
      </c>
      <c r="AE62" s="413">
        <f t="shared" si="8"/>
        <v>1.3115999999999999</v>
      </c>
      <c r="AF62" s="413">
        <f t="shared" si="9"/>
        <v>2.2999999999999998</v>
      </c>
      <c r="AG62" s="413">
        <f t="shared" si="10"/>
        <v>0.23</v>
      </c>
      <c r="AH62" s="413">
        <f t="shared" si="11"/>
        <v>1.02</v>
      </c>
      <c r="AI62" s="416">
        <f t="shared" si="12"/>
        <v>0</v>
      </c>
      <c r="AJ62" s="416">
        <f t="shared" si="13"/>
        <v>0</v>
      </c>
      <c r="AK62" s="416">
        <f t="shared" si="14"/>
        <v>0</v>
      </c>
      <c r="AL62" s="416">
        <f t="shared" si="15"/>
        <v>0</v>
      </c>
    </row>
    <row r="63" spans="1:81" s="87" customFormat="1" ht="14.1" customHeight="1">
      <c r="A63" s="529"/>
      <c r="B63" s="530"/>
      <c r="C63" s="159" t="str">
        <f>IF($B$12=1,UK!A37,EFSA!A37)</f>
        <v xml:space="preserve">Manganese, mg  </v>
      </c>
      <c r="D63" s="368" t="str">
        <f t="shared" si="23"/>
        <v>Safe Intake</v>
      </c>
      <c r="E63" s="362">
        <f t="shared" si="4"/>
        <v>2</v>
      </c>
      <c r="F63" s="362">
        <f t="shared" si="16"/>
        <v>3.1</v>
      </c>
      <c r="G63" s="384">
        <f t="shared" si="17"/>
        <v>0.31</v>
      </c>
      <c r="H63" s="362">
        <f t="shared" si="18"/>
        <v>1.5</v>
      </c>
      <c r="I63" s="385">
        <f t="shared" si="19"/>
        <v>0</v>
      </c>
      <c r="J63" s="386">
        <f t="shared" si="20"/>
        <v>0</v>
      </c>
      <c r="K63" s="386">
        <f t="shared" si="21"/>
        <v>0</v>
      </c>
      <c r="L63" s="315">
        <f t="shared" si="22"/>
        <v>0</v>
      </c>
      <c r="M63" s="365">
        <f t="shared" si="6"/>
        <v>6.9</v>
      </c>
      <c r="N63" s="190">
        <f t="shared" si="24"/>
        <v>0.34</v>
      </c>
      <c r="O63" s="388">
        <f t="shared" si="25"/>
        <v>20.294117647058822</v>
      </c>
      <c r="P63" s="389" t="str">
        <f>IFERROR(IF($B$12=2,VLOOKUP(C63,'SUL EFSA'!A36:AJ81,$B$4,FALSE),VLOOKUP(C63,'SUL UK'!A36:AJ81,$B$4,FALSE))," ")</f>
        <v>ND</v>
      </c>
      <c r="Q63">
        <f t="shared" si="26"/>
        <v>2</v>
      </c>
      <c r="R63" s="2"/>
      <c r="S63"/>
      <c r="T63" s="356">
        <f t="shared" si="7"/>
        <v>6.9099999999999993</v>
      </c>
      <c r="U63" s="184">
        <f>IFERROR(VLOOKUP(C63,'Other Products'!$H$4:$P$44,8,FALSE)," ")</f>
        <v>0.31</v>
      </c>
      <c r="V63" s="184">
        <f>IFERROR(VLOOKUP(C63,'Other Products'!$H$4:$P$44,7,FALSE)," ")</f>
        <v>0.31</v>
      </c>
      <c r="W63" s="184">
        <f>IFERROR(VLOOKUP(C63,'Other Products'!$H$4:$P$44,6,FALSE)," ")</f>
        <v>0.18</v>
      </c>
      <c r="X63" s="184">
        <f>IFERROR(IF($B$22&gt;=1,VLOOKUP(C63,'Other Products'!$H$4:$P$44,9,FALSE),0)," ")</f>
        <v>25</v>
      </c>
      <c r="Y63" s="184">
        <f>IFERROR(VLOOKUP(C63,'Other Products'!$H$4:$P$44,2,FALSE),"")</f>
        <v>0</v>
      </c>
      <c r="Z63" s="184">
        <f>IFERROR(VLOOKUP(C63,'Other Products'!$H$4:$P$44,3,FALSE),"")</f>
        <v>0</v>
      </c>
      <c r="AA63" s="184">
        <f>IFERROR(VLOOKUP(C63,'Other Products'!$H$4:$P$44,4,FALSE),"")</f>
        <v>0</v>
      </c>
      <c r="AB63" s="184">
        <f>IFERROR(VLOOKUP(C63,'Other Products'!$H$4:$P$44,5,FALSE),"")</f>
        <v>0</v>
      </c>
      <c r="AC63"/>
      <c r="AD63" s="350" t="b">
        <f t="shared" si="3"/>
        <v>1</v>
      </c>
      <c r="AE63" s="413">
        <f>IFERROR(IF($B$13&lt;&gt;3,W63*$G$16/100,0)," ")</f>
        <v>1.9673999999999998</v>
      </c>
      <c r="AF63" s="413">
        <f t="shared" si="9"/>
        <v>3.1</v>
      </c>
      <c r="AG63" s="413">
        <f t="shared" si="10"/>
        <v>0.31</v>
      </c>
      <c r="AH63" s="413">
        <f t="shared" si="11"/>
        <v>1.5</v>
      </c>
      <c r="AI63" s="416">
        <f t="shared" si="12"/>
        <v>0</v>
      </c>
      <c r="AJ63" s="416">
        <f t="shared" si="13"/>
        <v>0</v>
      </c>
      <c r="AK63" s="416">
        <f t="shared" si="14"/>
        <v>0</v>
      </c>
      <c r="AL63" s="416">
        <f t="shared" si="15"/>
        <v>0</v>
      </c>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row>
    <row r="64" spans="1:81" ht="14.1" customHeight="1">
      <c r="A64" s="529"/>
      <c r="B64" s="530"/>
      <c r="C64" s="166" t="str">
        <f>IF($B$12=1,UK!A38,EFSA!A38)</f>
        <v>Selenium, µg</v>
      </c>
      <c r="D64" s="366" t="str">
        <f t="shared" si="23"/>
        <v>RNI</v>
      </c>
      <c r="E64" s="361">
        <f t="shared" si="4"/>
        <v>93</v>
      </c>
      <c r="F64" s="361">
        <f t="shared" si="16"/>
        <v>130</v>
      </c>
      <c r="G64" s="400">
        <f t="shared" si="17"/>
        <v>13</v>
      </c>
      <c r="H64" s="361">
        <f t="shared" si="18"/>
        <v>41</v>
      </c>
      <c r="I64" s="401">
        <f t="shared" si="19"/>
        <v>0</v>
      </c>
      <c r="J64" s="402">
        <f t="shared" si="20"/>
        <v>0</v>
      </c>
      <c r="K64" s="402">
        <f t="shared" si="21"/>
        <v>0</v>
      </c>
      <c r="L64" s="316">
        <f t="shared" si="22"/>
        <v>0</v>
      </c>
      <c r="M64" s="403">
        <f t="shared" si="6"/>
        <v>277</v>
      </c>
      <c r="N64" s="191">
        <f t="shared" si="24"/>
        <v>23.7</v>
      </c>
      <c r="O64" s="247">
        <f t="shared" si="25"/>
        <v>11.687763713080169</v>
      </c>
      <c r="P64" s="196">
        <f>IFERROR(IF($B$12=2,VLOOKUP(C64,'SUL EFSA'!A37:AJ82,$B$4,FALSE),VLOOKUP(C64,'SUL UK'!A37:AJ82,$B$4,FALSE)),"N/A")</f>
        <v>450</v>
      </c>
      <c r="Q64">
        <f t="shared" si="26"/>
        <v>2</v>
      </c>
      <c r="R64" s="2"/>
      <c r="T64" s="356">
        <f t="shared" si="7"/>
        <v>277</v>
      </c>
      <c r="U64" s="185">
        <f>IFERROR(VLOOKUP(C64,'Other Products'!$H$4:$P$44,8,FALSE)," ")</f>
        <v>13</v>
      </c>
      <c r="V64" s="185">
        <f>IFERROR(VLOOKUP(C64,'Other Products'!$H$4:$P$44,7,FALSE)," ")</f>
        <v>13</v>
      </c>
      <c r="W64" s="185">
        <f>IFERROR(VLOOKUP(C64,'Other Products'!$H$4:$P$44,6,FALSE)," ")</f>
        <v>8.5</v>
      </c>
      <c r="X64" s="185">
        <f>IFERROR(IF($B$22&gt;=1,VLOOKUP(C64,'Other Products'!$H$4:$P$44,9,FALSE),0)," ")</f>
        <v>683</v>
      </c>
      <c r="Y64" s="185">
        <f>IFERROR(VLOOKUP(C64,'Other Products'!$H$4:$P$44,2,FALSE),"")</f>
        <v>0</v>
      </c>
      <c r="Z64" s="185">
        <f>IFERROR(VLOOKUP(C64,'Other Products'!$H$4:$P$44,3,FALSE),"")</f>
        <v>0</v>
      </c>
      <c r="AA64" s="185">
        <f>IFERROR(VLOOKUP(C64,'Other Products'!$H$4:$P$44,4,FALSE),"")</f>
        <v>0</v>
      </c>
      <c r="AB64" s="185">
        <f>IFERROR(VLOOKUP(C64,'Other Products'!$H$4:$P$44,5,FALSE),"")</f>
        <v>0</v>
      </c>
      <c r="AD64" s="350" t="b">
        <f t="shared" si="3"/>
        <v>0</v>
      </c>
      <c r="AE64" s="413">
        <f t="shared" si="8"/>
        <v>92.905000000000001</v>
      </c>
      <c r="AF64" s="413">
        <f t="shared" si="9"/>
        <v>130</v>
      </c>
      <c r="AG64" s="413">
        <f t="shared" si="10"/>
        <v>13</v>
      </c>
      <c r="AH64" s="413">
        <f t="shared" si="11"/>
        <v>40.980000000000004</v>
      </c>
      <c r="AI64" s="416">
        <f t="shared" si="12"/>
        <v>0</v>
      </c>
      <c r="AJ64" s="416">
        <f t="shared" si="13"/>
        <v>0</v>
      </c>
      <c r="AK64" s="416">
        <f t="shared" si="14"/>
        <v>0</v>
      </c>
      <c r="AL64" s="416">
        <f t="shared" si="15"/>
        <v>0</v>
      </c>
    </row>
    <row r="65" spans="1:81" s="87" customFormat="1" ht="14.1" customHeight="1">
      <c r="A65" s="529"/>
      <c r="B65" s="530"/>
      <c r="C65" s="159" t="str">
        <f>IF($B$12=1,UK!A39,EFSA!A39)</f>
        <v>Chromium, µg</v>
      </c>
      <c r="D65" s="368" t="str">
        <f t="shared" si="23"/>
        <v>Safe Intake</v>
      </c>
      <c r="E65" s="362">
        <f t="shared" si="4"/>
        <v>33</v>
      </c>
      <c r="F65" s="362">
        <f t="shared" si="16"/>
        <v>140</v>
      </c>
      <c r="G65" s="384">
        <f t="shared" si="17"/>
        <v>20</v>
      </c>
      <c r="H65" s="362">
        <f t="shared" si="18"/>
        <v>41</v>
      </c>
      <c r="I65" s="385">
        <f t="shared" si="19"/>
        <v>0</v>
      </c>
      <c r="J65" s="386">
        <f t="shared" si="20"/>
        <v>0</v>
      </c>
      <c r="K65" s="386">
        <f t="shared" si="21"/>
        <v>0</v>
      </c>
      <c r="L65" s="315">
        <f t="shared" si="22"/>
        <v>0</v>
      </c>
      <c r="M65" s="365">
        <f t="shared" si="6"/>
        <v>234</v>
      </c>
      <c r="N65" s="190">
        <f t="shared" si="24"/>
        <v>2.1</v>
      </c>
      <c r="O65" s="388">
        <f t="shared" si="25"/>
        <v>111.42857142857143</v>
      </c>
      <c r="P65" s="389" t="str">
        <f>IFERROR(IF($B$12=2,VLOOKUP(C65,'SUL EFSA'!A38:AJ83,$B$4,FALSE),VLOOKUP(C65,'SUL UK'!A38:AJ83,$B$4,FALSE))," ")</f>
        <v>ND</v>
      </c>
      <c r="Q65">
        <f t="shared" si="26"/>
        <v>2</v>
      </c>
      <c r="R65" s="2"/>
      <c r="S65"/>
      <c r="T65" s="356">
        <f t="shared" si="7"/>
        <v>234</v>
      </c>
      <c r="U65" s="184">
        <f>IFERROR(VLOOKUP(C65,'Other Products'!$H$4:$P$44,8,FALSE)," ")</f>
        <v>14</v>
      </c>
      <c r="V65" s="184">
        <f>IFERROR(VLOOKUP(C65,'Other Products'!$H$4:$P$44,7,FALSE)," ")</f>
        <v>20</v>
      </c>
      <c r="W65" s="184">
        <f>IFERROR(VLOOKUP(C65,'Other Products'!$H$4:$P$44,6,FALSE)," ")</f>
        <v>3</v>
      </c>
      <c r="X65" s="184">
        <f>IFERROR(IF($B$22&gt;=1,VLOOKUP(C65,'Other Products'!$H$4:$P$44,9,FALSE),0)," ")</f>
        <v>683</v>
      </c>
      <c r="Y65" s="184">
        <f>IFERROR(VLOOKUP(C65,'Other Products'!$H$4:$P$44,2,FALSE),"")</f>
        <v>0</v>
      </c>
      <c r="Z65" s="184">
        <f>IFERROR(VLOOKUP(C65,'Other Products'!$H$4:$P$44,3,FALSE),"")</f>
        <v>0</v>
      </c>
      <c r="AA65" s="184">
        <f>IFERROR(VLOOKUP(C65,'Other Products'!$H$4:$P$44,4,FALSE),"")</f>
        <v>0</v>
      </c>
      <c r="AB65" s="184">
        <f>IFERROR(VLOOKUP(C65,'Other Products'!$H$4:$P$44,5,FALSE),"")</f>
        <v>0</v>
      </c>
      <c r="AC65"/>
      <c r="AD65" s="350" t="b">
        <f t="shared" si="3"/>
        <v>0</v>
      </c>
      <c r="AE65" s="413">
        <f t="shared" si="8"/>
        <v>32.79</v>
      </c>
      <c r="AF65" s="413">
        <f t="shared" si="9"/>
        <v>140</v>
      </c>
      <c r="AG65" s="413">
        <f t="shared" si="10"/>
        <v>20</v>
      </c>
      <c r="AH65" s="413">
        <f t="shared" si="11"/>
        <v>40.980000000000004</v>
      </c>
      <c r="AI65" s="416">
        <f t="shared" si="12"/>
        <v>0</v>
      </c>
      <c r="AJ65" s="416">
        <f t="shared" si="13"/>
        <v>0</v>
      </c>
      <c r="AK65" s="416">
        <f t="shared" si="14"/>
        <v>0</v>
      </c>
      <c r="AL65" s="416">
        <f t="shared" si="15"/>
        <v>0</v>
      </c>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row>
    <row r="66" spans="1:81" s="87" customFormat="1" ht="14.1" customHeight="1">
      <c r="A66" s="529"/>
      <c r="B66" s="530"/>
      <c r="C66" s="166" t="str">
        <f>IF($B$12=1,UK!A40,EFSA!A40)</f>
        <v xml:space="preserve">Molybdenum, µg </v>
      </c>
      <c r="D66" s="366" t="str">
        <f t="shared" si="23"/>
        <v>Safe Intake</v>
      </c>
      <c r="E66" s="361">
        <f t="shared" si="4"/>
        <v>82</v>
      </c>
      <c r="F66" s="361">
        <f t="shared" si="16"/>
        <v>140</v>
      </c>
      <c r="G66" s="400">
        <f t="shared" si="17"/>
        <v>14</v>
      </c>
      <c r="H66" s="361">
        <f t="shared" si="18"/>
        <v>68</v>
      </c>
      <c r="I66" s="401">
        <f t="shared" si="19"/>
        <v>0</v>
      </c>
      <c r="J66" s="402">
        <f t="shared" si="20"/>
        <v>0</v>
      </c>
      <c r="K66" s="402">
        <f t="shared" si="21"/>
        <v>0</v>
      </c>
      <c r="L66" s="316">
        <f t="shared" si="22"/>
        <v>0</v>
      </c>
      <c r="M66" s="403">
        <f t="shared" si="6"/>
        <v>304</v>
      </c>
      <c r="N66" s="246" t="str">
        <f t="shared" si="24"/>
        <v>ND</v>
      </c>
      <c r="O66" s="247" t="str">
        <f t="shared" si="25"/>
        <v>No Data</v>
      </c>
      <c r="P66" s="196" t="str">
        <f>IFERROR(IF($B$12=2,VLOOKUP(C66,'SUL EFSA'!A40:AJ85,$B$4,FALSE),VLOOKUP(C66,'SUL UK'!A40:AJ85,$B$4,FALSE))," ")</f>
        <v>ND</v>
      </c>
      <c r="Q66">
        <f t="shared" si="26"/>
        <v>2</v>
      </c>
      <c r="R66" s="2"/>
      <c r="S66"/>
      <c r="T66" s="356">
        <f t="shared" si="7"/>
        <v>304</v>
      </c>
      <c r="U66" s="185">
        <f>IFERROR(VLOOKUP(C66,'Other Products'!$H$4:$P$44,8,FALSE)," ")</f>
        <v>14</v>
      </c>
      <c r="V66" s="185">
        <f>IFERROR(VLOOKUP(C66,'Other Products'!$H$4:$P$44,7,FALSE)," ")</f>
        <v>14</v>
      </c>
      <c r="W66" s="185">
        <f>IFERROR(VLOOKUP(C66,'Other Products'!$H$4:$P$44,6,FALSE)," ")</f>
        <v>7.5</v>
      </c>
      <c r="X66" s="185">
        <f>IFERROR(IF($B$22&gt;=1,VLOOKUP(C66,'Other Products'!$H$4:$P$44,9,FALSE),0)," ")</f>
        <v>1133</v>
      </c>
      <c r="Y66" s="185">
        <f>IFERROR(VLOOKUP(C66,'Other Products'!$H$4:$P$44,2,FALSE),"")</f>
        <v>0</v>
      </c>
      <c r="Z66" s="185">
        <f>IFERROR(VLOOKUP(C66,'Other Products'!$H$4:$P$44,3,FALSE),"")</f>
        <v>0</v>
      </c>
      <c r="AA66" s="185">
        <f>IFERROR(VLOOKUP(C66,'Other Products'!$H$4:$P$44,4,FALSE),"")</f>
        <v>0</v>
      </c>
      <c r="AB66" s="185">
        <f>IFERROR(VLOOKUP(C66,'Other Products'!$H$4:$P$44,5,FALSE),"")</f>
        <v>0</v>
      </c>
      <c r="AC66"/>
      <c r="AD66" s="350" t="b">
        <f t="shared" si="3"/>
        <v>0</v>
      </c>
      <c r="AE66" s="413">
        <f t="shared" si="8"/>
        <v>81.974999999999994</v>
      </c>
      <c r="AF66" s="413">
        <f t="shared" si="9"/>
        <v>140</v>
      </c>
      <c r="AG66" s="413">
        <f t="shared" si="10"/>
        <v>14</v>
      </c>
      <c r="AH66" s="413">
        <f t="shared" si="11"/>
        <v>67.98</v>
      </c>
      <c r="AI66" s="416">
        <f t="shared" si="12"/>
        <v>0</v>
      </c>
      <c r="AJ66" s="416">
        <f t="shared" si="13"/>
        <v>0</v>
      </c>
      <c r="AK66" s="416">
        <f t="shared" si="14"/>
        <v>0</v>
      </c>
      <c r="AL66" s="416">
        <f t="shared" si="15"/>
        <v>0</v>
      </c>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row>
    <row r="67" spans="1:81" ht="14.1" customHeight="1">
      <c r="A67" s="529"/>
      <c r="B67" s="530"/>
      <c r="C67" s="159" t="str">
        <f>IF($B$12=1,UK!A41,EFSA!A41)</f>
        <v>Iodine, µg</v>
      </c>
      <c r="D67" s="368" t="str">
        <f t="shared" si="23"/>
        <v>RNI</v>
      </c>
      <c r="E67" s="362">
        <f t="shared" si="4"/>
        <v>197</v>
      </c>
      <c r="F67" s="362">
        <f t="shared" si="16"/>
        <v>370</v>
      </c>
      <c r="G67" s="384">
        <f t="shared" si="17"/>
        <v>37</v>
      </c>
      <c r="H67" s="362">
        <f t="shared" si="18"/>
        <v>169</v>
      </c>
      <c r="I67" s="385">
        <f t="shared" si="19"/>
        <v>0</v>
      </c>
      <c r="J67" s="386">
        <f t="shared" si="20"/>
        <v>0</v>
      </c>
      <c r="K67" s="386">
        <f t="shared" si="21"/>
        <v>0</v>
      </c>
      <c r="L67" s="315">
        <f t="shared" si="22"/>
        <v>0</v>
      </c>
      <c r="M67" s="365">
        <f t="shared" si="6"/>
        <v>773</v>
      </c>
      <c r="N67" s="190">
        <f t="shared" si="24"/>
        <v>102</v>
      </c>
      <c r="O67" s="388">
        <f t="shared" si="25"/>
        <v>7.5784313725490193</v>
      </c>
      <c r="P67" s="389" t="str">
        <f>IFERROR(IF($B$12=2,VLOOKUP(C67,'SUL EFSA'!A41:AJ87,$B$4,FALSE),VLOOKUP(C67,'SUL UK'!A41:AJ87,$B$4,FALSE)),"N/A")</f>
        <v>ND</v>
      </c>
      <c r="Q67">
        <f t="shared" si="26"/>
        <v>2</v>
      </c>
      <c r="R67" s="2"/>
      <c r="T67" s="356">
        <f t="shared" si="7"/>
        <v>773</v>
      </c>
      <c r="U67" s="184">
        <f>IFERROR(VLOOKUP(C67,'Other Products'!$H$4:$P$44,8,FALSE)," ")</f>
        <v>37</v>
      </c>
      <c r="V67" s="184">
        <f>IFERROR(VLOOKUP(C67,'Other Products'!$H$4:$P$44,7,FALSE)," ")</f>
        <v>37</v>
      </c>
      <c r="W67" s="184">
        <f>IFERROR(VLOOKUP(C67,'Other Products'!$H$4:$P$44,6,FALSE)," ")</f>
        <v>18</v>
      </c>
      <c r="X67" s="184">
        <f>IFERROR(IF($B$22&gt;=1,VLOOKUP(C67,'Other Products'!$H$4:$P$44,9,FALSE),0)," ")</f>
        <v>2817</v>
      </c>
      <c r="Y67" s="184">
        <f>IFERROR(VLOOKUP(C67,'Other Products'!$H$4:$P$44,2,FALSE),"")</f>
        <v>0</v>
      </c>
      <c r="Z67" s="184">
        <f>IFERROR(VLOOKUP(C67,'Other Products'!$H$4:$P$44,3,FALSE),"")</f>
        <v>0</v>
      </c>
      <c r="AA67" s="184">
        <f>IFERROR(VLOOKUP(C67,'Other Products'!$H$4:$P$44,4,FALSE),"")</f>
        <v>0</v>
      </c>
      <c r="AB67" s="184">
        <f>IFERROR(VLOOKUP(C67,'Other Products'!$H$4:$P$44,5,FALSE),"")</f>
        <v>0</v>
      </c>
      <c r="AD67" s="350" t="b">
        <f t="shared" si="3"/>
        <v>0</v>
      </c>
      <c r="AE67" s="413">
        <f t="shared" si="8"/>
        <v>196.74</v>
      </c>
      <c r="AF67" s="413">
        <f t="shared" si="9"/>
        <v>370</v>
      </c>
      <c r="AG67" s="413">
        <f t="shared" si="10"/>
        <v>37</v>
      </c>
      <c r="AH67" s="413">
        <f t="shared" si="11"/>
        <v>169.02</v>
      </c>
      <c r="AI67" s="416">
        <f t="shared" si="12"/>
        <v>0</v>
      </c>
      <c r="AJ67" s="416">
        <f t="shared" si="13"/>
        <v>0</v>
      </c>
      <c r="AK67" s="416">
        <f t="shared" si="14"/>
        <v>0</v>
      </c>
      <c r="AL67" s="416">
        <f t="shared" si="15"/>
        <v>0</v>
      </c>
    </row>
    <row r="68" spans="1:81" ht="14.1" customHeight="1">
      <c r="A68" s="529"/>
      <c r="B68" s="530"/>
      <c r="C68" s="166" t="str">
        <f>IF($B$12=1,UK!A42,EFSA!A42)</f>
        <v>Taurine, mg</v>
      </c>
      <c r="D68" s="366" t="str">
        <f t="shared" si="23"/>
        <v>ND</v>
      </c>
      <c r="E68" s="361">
        <f t="shared" si="4"/>
        <v>437</v>
      </c>
      <c r="F68" s="361">
        <f t="shared" si="16"/>
        <v>220</v>
      </c>
      <c r="G68" s="400">
        <f t="shared" si="17"/>
        <v>22</v>
      </c>
      <c r="H68" s="361">
        <f t="shared" si="18"/>
        <v>0</v>
      </c>
      <c r="I68" s="401">
        <f t="shared" si="19"/>
        <v>0</v>
      </c>
      <c r="J68" s="402">
        <f t="shared" si="20"/>
        <v>0</v>
      </c>
      <c r="K68" s="402">
        <f t="shared" si="21"/>
        <v>0</v>
      </c>
      <c r="L68" s="316">
        <f t="shared" si="22"/>
        <v>0</v>
      </c>
      <c r="M68" s="403">
        <f t="shared" si="6"/>
        <v>679</v>
      </c>
      <c r="N68" s="191" t="str">
        <f t="shared" si="24"/>
        <v>ND</v>
      </c>
      <c r="O68" s="247" t="str">
        <f t="shared" si="25"/>
        <v>No Data</v>
      </c>
      <c r="P68" s="196" t="s">
        <v>92</v>
      </c>
      <c r="Q68">
        <f t="shared" si="26"/>
        <v>2</v>
      </c>
      <c r="R68" s="2"/>
      <c r="T68" s="356">
        <f t="shared" si="7"/>
        <v>679</v>
      </c>
      <c r="U68" s="255">
        <f>IFERROR(VLOOKUP(C68,'Other Products'!$H$4:$P$44,8,FALSE)," ")</f>
        <v>22</v>
      </c>
      <c r="V68" s="255">
        <f>IFERROR(VLOOKUP(C68,'Other Products'!$H$4:$P$44,7,FALSE)," ")</f>
        <v>22</v>
      </c>
      <c r="W68" s="255">
        <f>IFERROR(VLOOKUP(C68,'Other Products'!$H$4:$P$44,6,FALSE)," ")</f>
        <v>40</v>
      </c>
      <c r="X68" s="255">
        <f>IFERROR(IF($B$22&gt;=1,VLOOKUP(C68,'Other Products'!$H$4:$P$44,9,FALSE),0)," ")</f>
        <v>0</v>
      </c>
      <c r="Y68" s="255">
        <f>IFERROR(VLOOKUP(C68,'Other Products'!$H$4:$P$44,2,FALSE),"")</f>
        <v>0</v>
      </c>
      <c r="Z68" s="255">
        <f>IFERROR(VLOOKUP(C68,'Other Products'!$H$4:$P$44,3,FALSE),"")</f>
        <v>0</v>
      </c>
      <c r="AA68" s="255">
        <f>IFERROR(VLOOKUP(C68,'Other Products'!$H$4:$P$44,4,FALSE),"")</f>
        <v>0</v>
      </c>
      <c r="AB68" s="255">
        <f>IFERROR(VLOOKUP(C68,'Other Products'!$H$4:$P$44,5,FALSE),"")</f>
        <v>0</v>
      </c>
      <c r="AD68" s="350" t="b">
        <f t="shared" si="3"/>
        <v>0</v>
      </c>
      <c r="AE68" s="413">
        <f t="shared" si="8"/>
        <v>437.2</v>
      </c>
      <c r="AF68" s="413">
        <f t="shared" si="9"/>
        <v>220</v>
      </c>
      <c r="AG68" s="413">
        <f t="shared" si="10"/>
        <v>22</v>
      </c>
      <c r="AH68" s="413">
        <f t="shared" si="11"/>
        <v>0</v>
      </c>
      <c r="AI68" s="416">
        <f t="shared" si="12"/>
        <v>0</v>
      </c>
      <c r="AJ68" s="416">
        <f t="shared" si="13"/>
        <v>0</v>
      </c>
      <c r="AK68" s="416">
        <f t="shared" si="14"/>
        <v>0</v>
      </c>
      <c r="AL68" s="416">
        <f t="shared" si="15"/>
        <v>0</v>
      </c>
    </row>
    <row r="69" spans="1:81" ht="14.1" customHeight="1">
      <c r="A69" s="529"/>
      <c r="B69" s="530"/>
      <c r="C69" s="159" t="str">
        <f>IF($B$12=1,UK!A43,EFSA!A43)</f>
        <v>L-Carnitine, mg</v>
      </c>
      <c r="D69" s="368" t="str">
        <f t="shared" si="23"/>
        <v>ND</v>
      </c>
      <c r="E69" s="362">
        <f t="shared" si="4"/>
        <v>219</v>
      </c>
      <c r="F69" s="362">
        <f t="shared" si="16"/>
        <v>110</v>
      </c>
      <c r="G69" s="384">
        <f t="shared" si="17"/>
        <v>11</v>
      </c>
      <c r="H69" s="362">
        <f t="shared" si="18"/>
        <v>0</v>
      </c>
      <c r="I69" s="385">
        <f t="shared" si="19"/>
        <v>0</v>
      </c>
      <c r="J69" s="386">
        <f t="shared" si="20"/>
        <v>0</v>
      </c>
      <c r="K69" s="386">
        <f t="shared" si="21"/>
        <v>0</v>
      </c>
      <c r="L69" s="315">
        <f t="shared" si="22"/>
        <v>0</v>
      </c>
      <c r="M69" s="365">
        <f t="shared" si="6"/>
        <v>340</v>
      </c>
      <c r="N69" s="190" t="str">
        <f t="shared" si="24"/>
        <v>ND</v>
      </c>
      <c r="O69" s="388" t="str">
        <f t="shared" si="25"/>
        <v>No Data</v>
      </c>
      <c r="P69" s="389" t="str">
        <f>IFERROR(IF($B$12=2,VLOOKUP(C69,'SUL EFSA'!A42:AJ89,$B$4,FALSE),VLOOKUP(C69,'SUL UK'!A42:AJ89,$B$4,FALSE)),"N/A")</f>
        <v>ND</v>
      </c>
      <c r="Q69">
        <f t="shared" si="26"/>
        <v>2</v>
      </c>
      <c r="R69" s="2"/>
      <c r="T69" s="356">
        <f t="shared" si="7"/>
        <v>340</v>
      </c>
      <c r="U69" s="184">
        <f>IFERROR(VLOOKUP(C69,'Other Products'!$H$4:$P$44,8,FALSE)," ")</f>
        <v>11</v>
      </c>
      <c r="V69" s="184">
        <f>IFERROR(VLOOKUP(C69,'Other Products'!$H$4:$P$44,7,FALSE)," ")</f>
        <v>11</v>
      </c>
      <c r="W69" s="184">
        <f>IFERROR(VLOOKUP(C69,'Other Products'!$H$4:$P$44,6,FALSE)," ")</f>
        <v>20</v>
      </c>
      <c r="X69" s="184">
        <f>IFERROR(IF($B$22&gt;=1,VLOOKUP(C69,'Other Products'!$H$4:$P$44,9,FALSE),0)," ")</f>
        <v>0</v>
      </c>
      <c r="Y69" s="184">
        <f>IFERROR(VLOOKUP(C69,'Other Products'!$H$4:$P$44,2,FALSE),"")</f>
        <v>0</v>
      </c>
      <c r="Z69" s="184">
        <f>IFERROR(VLOOKUP(C69,'Other Products'!$H$4:$P$44,3,FALSE),"")</f>
        <v>0</v>
      </c>
      <c r="AA69" s="184">
        <f>IFERROR(VLOOKUP(C69,'Other Products'!$H$4:$P$44,4,FALSE),"")</f>
        <v>0</v>
      </c>
      <c r="AB69" s="184">
        <f>IFERROR(VLOOKUP(C69,'Other Products'!$H$4:$P$44,5,FALSE),"")</f>
        <v>0</v>
      </c>
      <c r="AD69" s="350" t="b">
        <f t="shared" si="3"/>
        <v>0</v>
      </c>
      <c r="AE69" s="413">
        <f t="shared" si="8"/>
        <v>218.6</v>
      </c>
      <c r="AF69" s="413">
        <f t="shared" si="9"/>
        <v>110</v>
      </c>
      <c r="AG69" s="413">
        <f t="shared" si="10"/>
        <v>11</v>
      </c>
      <c r="AH69" s="413">
        <f t="shared" si="11"/>
        <v>0</v>
      </c>
      <c r="AI69" s="416">
        <f t="shared" si="12"/>
        <v>0</v>
      </c>
      <c r="AJ69" s="416">
        <f t="shared" si="13"/>
        <v>0</v>
      </c>
      <c r="AK69" s="416">
        <f t="shared" si="14"/>
        <v>0</v>
      </c>
      <c r="AL69" s="416">
        <f t="shared" si="15"/>
        <v>0</v>
      </c>
    </row>
    <row r="70" spans="1:81" ht="14.1" customHeight="1">
      <c r="A70" s="529"/>
      <c r="B70" s="530"/>
      <c r="C70" s="166" t="str">
        <f>IF($B$12=1,UK!A44,EFSA!A44)</f>
        <v>Choline, mg</v>
      </c>
      <c r="D70" s="366" t="str">
        <f t="shared" si="23"/>
        <v>ND</v>
      </c>
      <c r="E70" s="361">
        <f t="shared" si="4"/>
        <v>437</v>
      </c>
      <c r="F70" s="361">
        <f t="shared" si="16"/>
        <v>880</v>
      </c>
      <c r="G70" s="400">
        <f t="shared" si="17"/>
        <v>88</v>
      </c>
      <c r="H70" s="361">
        <f t="shared" si="18"/>
        <v>250</v>
      </c>
      <c r="I70" s="401">
        <f t="shared" si="19"/>
        <v>0</v>
      </c>
      <c r="J70" s="402">
        <f t="shared" si="20"/>
        <v>0</v>
      </c>
      <c r="K70" s="402">
        <f t="shared" si="21"/>
        <v>0</v>
      </c>
      <c r="L70" s="316">
        <f t="shared" si="22"/>
        <v>0</v>
      </c>
      <c r="M70" s="403">
        <f t="shared" si="6"/>
        <v>1655</v>
      </c>
      <c r="N70" s="191" t="str">
        <f t="shared" si="24"/>
        <v>ND</v>
      </c>
      <c r="O70" s="247" t="str">
        <f t="shared" si="25"/>
        <v>No Data</v>
      </c>
      <c r="P70" s="196" t="str">
        <f>IFERROR(IF($B$12=2,VLOOKUP(C70,'SUL EFSA'!A43:AJ90,$B$4,FALSE),VLOOKUP(C70,'SUL UK'!A43:AJ90,$B$4,FALSE)),"N/A")</f>
        <v>ND</v>
      </c>
      <c r="Q70">
        <f t="shared" si="26"/>
        <v>2</v>
      </c>
      <c r="R70" s="2"/>
      <c r="T70" s="356">
        <f t="shared" si="7"/>
        <v>1655</v>
      </c>
      <c r="U70" s="256">
        <f>IFERROR(VLOOKUP(C70,'Other Products'!$H$4:$P$44,8,FALSE)," ")</f>
        <v>88</v>
      </c>
      <c r="V70" s="256">
        <f>IFERROR(VLOOKUP(C70,'Other Products'!$H$4:$P$44,7,FALSE)," ")</f>
        <v>88</v>
      </c>
      <c r="W70" s="256">
        <f>IFERROR(VLOOKUP(C70,'Other Products'!$H$4:$P$44,6,FALSE)," ")</f>
        <v>40</v>
      </c>
      <c r="X70" s="256">
        <f>IFERROR(IF($B$22&gt;=1,VLOOKUP(C70,'Other Products'!$H$4:$P$44,9,FALSE),0)," ")</f>
        <v>4167</v>
      </c>
      <c r="Y70" s="256">
        <f>IFERROR(VLOOKUP(C70,'Other Products'!$H$4:$P$44,2,FALSE),"")</f>
        <v>0</v>
      </c>
      <c r="Z70" s="256">
        <f>IFERROR(VLOOKUP(C70,'Other Products'!$H$4:$P$44,3,FALSE),"")</f>
        <v>0</v>
      </c>
      <c r="AA70" s="256">
        <f>IFERROR(VLOOKUP(C70,'Other Products'!$H$4:$P$44,4,FALSE),"")</f>
        <v>0</v>
      </c>
      <c r="AB70" s="256">
        <f>IFERROR(VLOOKUP(C70,'Other Products'!$H$4:$P$44,5,FALSE),"")</f>
        <v>0</v>
      </c>
      <c r="AD70" s="350" t="b">
        <f t="shared" si="3"/>
        <v>0</v>
      </c>
      <c r="AE70" s="413">
        <f t="shared" si="8"/>
        <v>437.2</v>
      </c>
      <c r="AF70" s="413">
        <f t="shared" si="9"/>
        <v>880</v>
      </c>
      <c r="AG70" s="413">
        <f t="shared" si="10"/>
        <v>88</v>
      </c>
      <c r="AH70" s="413">
        <f t="shared" si="11"/>
        <v>250.02</v>
      </c>
      <c r="AI70" s="416">
        <f t="shared" si="12"/>
        <v>0</v>
      </c>
      <c r="AJ70" s="416">
        <f t="shared" si="13"/>
        <v>0</v>
      </c>
      <c r="AK70" s="416">
        <f t="shared" si="14"/>
        <v>0</v>
      </c>
      <c r="AL70" s="416">
        <f t="shared" si="15"/>
        <v>0</v>
      </c>
    </row>
    <row r="71" spans="1:81" ht="14.1" customHeight="1" thickBot="1">
      <c r="A71" s="529"/>
      <c r="B71" s="530"/>
      <c r="C71" s="167" t="str">
        <f>IF($B$12=1,UK!A45,EFSA!A45)</f>
        <v>Inositol, mg</v>
      </c>
      <c r="D71" s="353" t="str">
        <f t="shared" si="23"/>
        <v>ND</v>
      </c>
      <c r="E71" s="390">
        <f t="shared" si="4"/>
        <v>49</v>
      </c>
      <c r="F71" s="390">
        <f t="shared" si="16"/>
        <v>0</v>
      </c>
      <c r="G71" s="391">
        <f t="shared" si="17"/>
        <v>0</v>
      </c>
      <c r="H71" s="390">
        <f>IF(AH71&lt;1,ROUND(AH71,2),IF(AH71&lt;10,ROUND(AH71,1),MROUND(AH71,1)))</f>
        <v>0</v>
      </c>
      <c r="I71" s="392">
        <f t="shared" si="19"/>
        <v>0</v>
      </c>
      <c r="J71" s="393">
        <f t="shared" si="20"/>
        <v>0</v>
      </c>
      <c r="K71" s="393">
        <f t="shared" si="21"/>
        <v>0</v>
      </c>
      <c r="L71" s="394">
        <f t="shared" si="22"/>
        <v>0</v>
      </c>
      <c r="M71" s="369">
        <f t="shared" si="6"/>
        <v>49</v>
      </c>
      <c r="N71" s="192" t="str">
        <f t="shared" si="24"/>
        <v>ND</v>
      </c>
      <c r="O71" s="395" t="str">
        <f t="shared" si="25"/>
        <v>No Data</v>
      </c>
      <c r="P71" s="396" t="str">
        <f>IFERROR(IF($B$12=2,VLOOKUP(C71,'SUL EFSA'!A44:AJ91,$B$4,FALSE),VLOOKUP(C71,'SUL UK'!A44:AJ91,$B$4,FALSE)),"N/A")</f>
        <v>ND</v>
      </c>
      <c r="Q71">
        <f t="shared" si="26"/>
        <v>2</v>
      </c>
      <c r="R71" s="2"/>
      <c r="T71" s="356">
        <f t="shared" si="7"/>
        <v>49</v>
      </c>
      <c r="U71" s="254">
        <f>IFERROR(VLOOKUP(C71,'Other Products'!$H$4:$P$44,8,FALSE)," ")</f>
        <v>0</v>
      </c>
      <c r="V71" s="254">
        <f>IFERROR(VLOOKUP(C71,'Other Products'!$H$4:$P$44,7,FALSE)," ")</f>
        <v>0</v>
      </c>
      <c r="W71" s="254">
        <f>IFERROR(VLOOKUP(C71,'Other Products'!$H$4:$P$44,6,FALSE)," ")</f>
        <v>4.5</v>
      </c>
      <c r="X71" s="254">
        <f>IFERROR(IF($B$22&gt;=1,VLOOKUP(C71,'Other Products'!$H$4:$P$44,9,FALSE),0)," ")</f>
        <v>0</v>
      </c>
      <c r="Y71" s="254">
        <f>IFERROR(VLOOKUP(C71,'Other Products'!$H$4:$P$44,2,FALSE),"")</f>
        <v>0</v>
      </c>
      <c r="Z71" s="254">
        <f>IFERROR(VLOOKUP(C71,'Other Products'!$H$4:$P$44,3,FALSE),"")</f>
        <v>0</v>
      </c>
      <c r="AA71" s="254">
        <f>IFERROR(VLOOKUP(C71,'Other Products'!$H$4:$P$44,4,FALSE),"")</f>
        <v>0</v>
      </c>
      <c r="AB71" s="254">
        <f>IFERROR(VLOOKUP(C71,'Other Products'!$H$4:$P$44,5,FALSE),"")</f>
        <v>0</v>
      </c>
      <c r="AD71" s="350" t="b">
        <f t="shared" si="3"/>
        <v>0</v>
      </c>
      <c r="AE71" s="413">
        <f t="shared" si="8"/>
        <v>49.185000000000002</v>
      </c>
      <c r="AF71" s="413">
        <f t="shared" si="9"/>
        <v>0</v>
      </c>
      <c r="AG71" s="413">
        <f t="shared" si="10"/>
        <v>0</v>
      </c>
      <c r="AH71" s="413">
        <f t="shared" si="11"/>
        <v>0</v>
      </c>
      <c r="AI71" s="416">
        <f t="shared" si="12"/>
        <v>0</v>
      </c>
      <c r="AJ71" s="416">
        <f t="shared" si="13"/>
        <v>0</v>
      </c>
      <c r="AK71" s="416">
        <f t="shared" si="14"/>
        <v>0</v>
      </c>
      <c r="AL71" s="416">
        <f t="shared" si="15"/>
        <v>0</v>
      </c>
    </row>
    <row r="72" spans="1:81" ht="14.1" customHeight="1">
      <c r="E72" s="354"/>
      <c r="F72" s="354"/>
      <c r="G72" s="355"/>
      <c r="H72" s="355"/>
      <c r="P72"/>
      <c r="Q72"/>
      <c r="T72" s="357"/>
    </row>
    <row r="73" spans="1:81" ht="14.1" customHeight="1">
      <c r="P73"/>
      <c r="Q73"/>
    </row>
    <row r="74" spans="1:81" ht="14.1" customHeight="1"/>
    <row r="75" spans="1:81" ht="14.1" customHeight="1"/>
    <row r="76" spans="1:81" ht="14.1" customHeight="1"/>
    <row r="77" spans="1:81" ht="14.1" customHeight="1"/>
    <row r="78" spans="1:81" ht="14.1" customHeight="1"/>
    <row r="79" spans="1:81" ht="14.1" customHeight="1"/>
    <row r="80" spans="1:81"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sheetData>
  <sheetProtection algorithmName="SHA-512" hashValue="R+vYjw8LNiYlvOPKLZNtVku6khVAXxm9K7blS2KsxeCK0wB+Js295Y0DW+gaIBRGLfIxyf6HxeGlflwKjWPlcw==" saltValue="Wu06oOf45VmSBfSowQaaiQ==" spinCount="100000" sheet="1" autoFilter="0"/>
  <mergeCells count="43">
    <mergeCell ref="U29:X30"/>
    <mergeCell ref="A31:B31"/>
    <mergeCell ref="C3:F3"/>
    <mergeCell ref="C6:F6"/>
    <mergeCell ref="C12:F12"/>
    <mergeCell ref="C4:F4"/>
    <mergeCell ref="C18:F18"/>
    <mergeCell ref="C19:F19"/>
    <mergeCell ref="C23:F23"/>
    <mergeCell ref="C26:F26"/>
    <mergeCell ref="C24:F24"/>
    <mergeCell ref="C25:F25"/>
    <mergeCell ref="L27:M27"/>
    <mergeCell ref="C16:F16"/>
    <mergeCell ref="C27:F27"/>
    <mergeCell ref="A3:A11"/>
    <mergeCell ref="A32:B40"/>
    <mergeCell ref="A41:B53"/>
    <mergeCell ref="C13:F13"/>
    <mergeCell ref="A60:B71"/>
    <mergeCell ref="A13:A14"/>
    <mergeCell ref="A16:A21"/>
    <mergeCell ref="C22:F22"/>
    <mergeCell ref="C20:F20"/>
    <mergeCell ref="C21:F21"/>
    <mergeCell ref="C14:F14"/>
    <mergeCell ref="C17:F17"/>
    <mergeCell ref="A54:B59"/>
    <mergeCell ref="C15:F15"/>
    <mergeCell ref="C28:F28"/>
    <mergeCell ref="A23:A28"/>
    <mergeCell ref="C1:M1"/>
    <mergeCell ref="C8:F8"/>
    <mergeCell ref="C5:F5"/>
    <mergeCell ref="A2:O2"/>
    <mergeCell ref="C7:F7"/>
    <mergeCell ref="L22:M23"/>
    <mergeCell ref="L24:M24"/>
    <mergeCell ref="L25:M25"/>
    <mergeCell ref="L26:M26"/>
    <mergeCell ref="C9:F9"/>
    <mergeCell ref="C10:F10"/>
    <mergeCell ref="C11:F11"/>
  </mergeCells>
  <conditionalFormatting sqref="B24:G28">
    <cfRule type="expression" dxfId="39" priority="27">
      <formula>$B$23=2</formula>
    </cfRule>
  </conditionalFormatting>
  <conditionalFormatting sqref="B26:G26">
    <cfRule type="expression" dxfId="38" priority="24">
      <formula>$B$24&lt;2</formula>
    </cfRule>
  </conditionalFormatting>
  <conditionalFormatting sqref="B27:G27">
    <cfRule type="expression" dxfId="37" priority="25">
      <formula>$B$24&lt;3</formula>
    </cfRule>
  </conditionalFormatting>
  <conditionalFormatting sqref="B28:G28">
    <cfRule type="expression" dxfId="36" priority="26">
      <formula>$B$24&lt;4</formula>
    </cfRule>
  </conditionalFormatting>
  <conditionalFormatting sqref="C6 C7:F8 C12:G12">
    <cfRule type="expression" dxfId="35" priority="77">
      <formula>#REF!=2</formula>
    </cfRule>
  </conditionalFormatting>
  <conditionalFormatting sqref="C9:F9">
    <cfRule type="expression" dxfId="34" priority="42">
      <formula>#REF!=2</formula>
    </cfRule>
  </conditionalFormatting>
  <conditionalFormatting sqref="C10:F11">
    <cfRule type="expression" dxfId="33" priority="40">
      <formula>#REF!=2</formula>
    </cfRule>
  </conditionalFormatting>
  <conditionalFormatting sqref="C14:G15">
    <cfRule type="expression" dxfId="32" priority="78">
      <formula>$B$13=1</formula>
    </cfRule>
  </conditionalFormatting>
  <conditionalFormatting sqref="C16:G17 E31:E71 AE31:AE71">
    <cfRule type="expression" dxfId="31" priority="69">
      <formula>$B$13=3</formula>
    </cfRule>
  </conditionalFormatting>
  <conditionalFormatting sqref="C18:G19">
    <cfRule type="expression" dxfId="30" priority="11">
      <formula>$B$14=1</formula>
    </cfRule>
  </conditionalFormatting>
  <conditionalFormatting sqref="C18:G21">
    <cfRule type="expression" dxfId="29" priority="10" stopIfTrue="1">
      <formula>$B$13=1</formula>
    </cfRule>
  </conditionalFormatting>
  <conditionalFormatting sqref="C20:G21">
    <cfRule type="expression" dxfId="28" priority="62">
      <formula>$B$15=1</formula>
    </cfRule>
  </conditionalFormatting>
  <conditionalFormatting sqref="F31:G71 AF31:AG71">
    <cfRule type="expression" dxfId="27" priority="18">
      <formula>$B$13=1</formula>
    </cfRule>
  </conditionalFormatting>
  <conditionalFormatting sqref="G5:H11">
    <cfRule type="expression" dxfId="26" priority="67">
      <formula>#REF!=2</formula>
    </cfRule>
  </conditionalFormatting>
  <conditionalFormatting sqref="H31:H71 AH31:AH71">
    <cfRule type="expression" dxfId="25" priority="60">
      <formula>$B$22="0"</formula>
    </cfRule>
  </conditionalFormatting>
  <conditionalFormatting sqref="I31:L71 AI31:AL71">
    <cfRule type="expression" dxfId="24" priority="14" stopIfTrue="1">
      <formula>$B$23=2</formula>
    </cfRule>
  </conditionalFormatting>
  <conditionalFormatting sqref="J31:J71 AJ31:AJ71">
    <cfRule type="expression" dxfId="23" priority="16">
      <formula>$B$24&lt;2</formula>
    </cfRule>
  </conditionalFormatting>
  <conditionalFormatting sqref="K31:K71 AK31:AK71">
    <cfRule type="expression" dxfId="22" priority="35">
      <formula>$B$24&lt;3</formula>
    </cfRule>
  </conditionalFormatting>
  <conditionalFormatting sqref="L31:L71 AL31:AL71">
    <cfRule type="expression" dxfId="21" priority="15">
      <formula>$B$24&lt;4</formula>
    </cfRule>
  </conditionalFormatting>
  <conditionalFormatting sqref="N31:P31">
    <cfRule type="expression" dxfId="20" priority="95">
      <formula>$G$3=Female</formula>
    </cfRule>
  </conditionalFormatting>
  <conditionalFormatting sqref="O41:O71">
    <cfRule type="containsText" dxfId="19" priority="73" stopIfTrue="1" operator="containsText" text="No Data">
      <formula>NOT(ISERROR(SEARCH("No Data",O41)))</formula>
    </cfRule>
    <cfRule type="expression" dxfId="18" priority="91" stopIfTrue="1">
      <formula>M41&gt;P41</formula>
    </cfRule>
    <cfRule type="expression" dxfId="17" priority="94" stopIfTrue="1">
      <formula>AND(M41&lt;P41,P41="ND")</formula>
    </cfRule>
    <cfRule type="cellIs" dxfId="16" priority="98" operator="lessThan">
      <formula>0.99</formula>
    </cfRule>
    <cfRule type="cellIs" dxfId="15" priority="99" operator="between">
      <formula>0.99</formula>
      <formula>5000</formula>
    </cfRule>
  </conditionalFormatting>
  <dataValidations count="6">
    <dataValidation type="list" allowBlank="1" showInputMessage="1" showErrorMessage="1" sqref="G3:H3" xr:uid="{ABE4A3B6-042F-4D6A-BF60-262F0C459FA8}">
      <formula1>"Female,Male"</formula1>
    </dataValidation>
    <dataValidation type="list" allowBlank="1" showInputMessage="1" showErrorMessage="1" sqref="G13" xr:uid="{FE91F161-6E40-40C0-B468-6D2C20916607}">
      <formula1>"K.Flo,K.Flo &amp; K.Yo,K.Yo"</formula1>
    </dataValidation>
    <dataValidation type="list" allowBlank="1" showInputMessage="1" showErrorMessage="1" sqref="G12 G3:H3" xr:uid="{C495BD13-B4AB-40BA-AD1D-D8541ADA359C}">
      <formula1>"UK,EFSA"</formula1>
    </dataValidation>
    <dataValidation type="list" allowBlank="1" showInputMessage="1" showErrorMessage="1" sqref="G22" xr:uid="{30D31DB6-CE58-41B5-B5AF-72B71A19AABA}">
      <formula1>"0g,1g,2g,3g (0.5 sachet),4g,5g,6g (1 Sachet),7g,8g,9g (1.5 Sachets),10g,11g,12g (2 Sachets)"</formula1>
    </dataValidation>
    <dataValidation type="list" allowBlank="1" showInputMessage="1" showErrorMessage="1" sqref="G14:G15 G23" xr:uid="{8C75C3F1-B061-43F6-B816-ADAA5BEC570A}">
      <formula1>"Yes,No"</formula1>
    </dataValidation>
    <dataValidation type="list" allowBlank="1" showInputMessage="1" showErrorMessage="1" sqref="G24" xr:uid="{D49B016C-27C7-43D8-8BDD-833F2509EFD4}">
      <formula1>"1,2,3,4"</formula1>
    </dataValidation>
  </dataValidations>
  <pageMargins left="0.75" right="0.75" top="1" bottom="1" header="0.3" footer="0.3"/>
  <pageSetup scale="18"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E872311-4641-40E6-989C-44C3B11751D0}">
          <x14:formula1>
            <xm:f>'Other Products'!$B$5:$B$15</xm:f>
          </x14:formula1>
          <xm:sqref>G12:G13 H4</xm:sqref>
        </x14:dataValidation>
        <x14:dataValidation type="list" allowBlank="1" showInputMessage="1" showErrorMessage="1" xr:uid="{1F8EC7F6-ADDF-491D-B430-2D07D49170A1}">
          <x14:formula1>
            <xm:f>'Other Products'!$B$5:$B$16</xm:f>
          </x14:formula1>
          <xm:sqref>G12:G13 H4</xm:sqref>
        </x14:dataValidation>
        <x14:dataValidation type="list" allowBlank="1" showInputMessage="1" showErrorMessage="1" xr:uid="{0013490B-900C-4F37-A29D-DA9B480DD82F}">
          <x14:formula1>
            <xm:f>'Other Products'!$B$5:$B$21</xm:f>
          </x14:formula1>
          <xm:sqref>G4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1A6FC-9DFE-46BC-9857-170A12F9023C}">
  <sheetPr codeName="Sheet5"/>
  <dimension ref="B2:P44"/>
  <sheetViews>
    <sheetView workbookViewId="0">
      <selection activeCell="F1" sqref="B1:F1048576"/>
    </sheetView>
  </sheetViews>
  <sheetFormatPr defaultRowHeight="14.45"/>
  <cols>
    <col min="1" max="1" width="1.5703125" customWidth="1"/>
    <col min="2" max="4" width="8.85546875" hidden="1" customWidth="1"/>
    <col min="5" max="5" width="6" hidden="1" customWidth="1"/>
    <col min="6" max="6" width="6.42578125" hidden="1" customWidth="1"/>
    <col min="7" max="7" width="0.85546875" customWidth="1"/>
    <col min="8" max="8" width="39.5703125" customWidth="1"/>
    <col min="9" max="9" width="30.140625" customWidth="1"/>
    <col min="10" max="10" width="29.140625" customWidth="1"/>
    <col min="11" max="12" width="30.5703125" customWidth="1"/>
    <col min="13" max="16" width="25.85546875" hidden="1" customWidth="1"/>
    <col min="17" max="17" width="8.85546875" customWidth="1"/>
  </cols>
  <sheetData>
    <row r="2" spans="2:16" ht="35.1" customHeight="1">
      <c r="B2" s="558"/>
      <c r="C2" s="558"/>
      <c r="D2" s="558"/>
      <c r="E2" s="558"/>
      <c r="F2" s="558"/>
      <c r="G2" s="558"/>
      <c r="H2" s="558"/>
      <c r="I2" s="558"/>
      <c r="J2" s="558"/>
      <c r="K2" s="558"/>
      <c r="L2" s="558"/>
      <c r="M2" s="558"/>
      <c r="N2" s="558"/>
      <c r="O2" s="558"/>
      <c r="P2" s="558"/>
    </row>
    <row r="3" spans="2:16" ht="50.25" customHeight="1">
      <c r="B3" s="249"/>
      <c r="C3" s="249"/>
      <c r="D3" s="249"/>
      <c r="E3" s="249"/>
      <c r="F3" s="249"/>
      <c r="G3" s="249"/>
      <c r="H3" s="249"/>
      <c r="I3" s="559" t="s">
        <v>96</v>
      </c>
      <c r="J3" s="559"/>
      <c r="K3" s="559"/>
      <c r="L3" s="559"/>
      <c r="M3" s="249"/>
      <c r="N3" s="249"/>
      <c r="O3" s="249"/>
      <c r="P3" s="249"/>
    </row>
    <row r="4" spans="2:16" ht="52.5" customHeight="1">
      <c r="B4" s="557" t="s">
        <v>97</v>
      </c>
      <c r="C4" s="557"/>
      <c r="D4" s="557"/>
      <c r="H4" s="168"/>
      <c r="I4" s="424" t="s">
        <v>98</v>
      </c>
      <c r="J4" s="424" t="s">
        <v>99</v>
      </c>
      <c r="K4" s="425" t="s">
        <v>100</v>
      </c>
      <c r="L4" s="426" t="s">
        <v>101</v>
      </c>
      <c r="M4" s="176" t="s">
        <v>85</v>
      </c>
      <c r="N4" s="177" t="s">
        <v>102</v>
      </c>
      <c r="O4" s="177" t="s">
        <v>103</v>
      </c>
      <c r="P4" s="178" t="s">
        <v>86</v>
      </c>
    </row>
    <row r="5" spans="2:16">
      <c r="B5">
        <v>3</v>
      </c>
      <c r="C5">
        <v>3</v>
      </c>
      <c r="H5" s="157" t="s">
        <v>104</v>
      </c>
      <c r="I5" s="427"/>
      <c r="J5" s="427"/>
      <c r="K5" s="427"/>
      <c r="L5" s="428"/>
      <c r="M5" s="158">
        <v>150</v>
      </c>
      <c r="N5" s="158">
        <v>310</v>
      </c>
      <c r="O5" s="158">
        <v>308</v>
      </c>
      <c r="P5" s="158">
        <v>40</v>
      </c>
    </row>
    <row r="6" spans="2:16">
      <c r="B6">
        <v>4</v>
      </c>
      <c r="C6">
        <v>5</v>
      </c>
      <c r="H6" s="159" t="s">
        <v>105</v>
      </c>
      <c r="I6" s="429"/>
      <c r="J6" s="429"/>
      <c r="K6" s="429"/>
      <c r="L6" s="430"/>
      <c r="M6" s="154">
        <v>3.4</v>
      </c>
      <c r="N6" s="154">
        <v>8</v>
      </c>
      <c r="O6" s="154">
        <v>8</v>
      </c>
      <c r="P6" s="154">
        <v>0</v>
      </c>
    </row>
    <row r="7" spans="2:16">
      <c r="B7">
        <v>5</v>
      </c>
      <c r="C7">
        <v>7</v>
      </c>
      <c r="H7" s="159" t="s">
        <v>106</v>
      </c>
      <c r="I7" s="429"/>
      <c r="J7" s="429"/>
      <c r="K7" s="429"/>
      <c r="L7" s="430"/>
      <c r="M7" s="154"/>
      <c r="N7" s="154"/>
      <c r="O7" s="154"/>
      <c r="P7" s="154"/>
    </row>
    <row r="8" spans="2:16">
      <c r="B8">
        <v>6</v>
      </c>
      <c r="C8">
        <v>9</v>
      </c>
      <c r="H8" s="169" t="s">
        <v>107</v>
      </c>
      <c r="I8" s="431"/>
      <c r="J8" s="431"/>
      <c r="K8" s="431"/>
      <c r="L8" s="432"/>
      <c r="M8" s="152">
        <v>14.7</v>
      </c>
      <c r="N8" s="152">
        <v>30</v>
      </c>
      <c r="O8" s="152">
        <v>30</v>
      </c>
      <c r="P8" s="152">
        <v>0</v>
      </c>
    </row>
    <row r="9" spans="2:16" hidden="1">
      <c r="B9">
        <v>7</v>
      </c>
      <c r="C9">
        <v>11</v>
      </c>
      <c r="H9" s="95" t="s">
        <v>108</v>
      </c>
      <c r="I9" s="431"/>
      <c r="J9" s="431"/>
      <c r="K9" s="431"/>
      <c r="L9" s="432"/>
      <c r="M9" s="152"/>
      <c r="N9" s="152"/>
      <c r="O9" s="152"/>
      <c r="P9" s="152"/>
    </row>
    <row r="10" spans="2:16" hidden="1">
      <c r="B10">
        <v>8</v>
      </c>
      <c r="C10">
        <v>13</v>
      </c>
      <c r="H10" s="89" t="s">
        <v>109</v>
      </c>
      <c r="I10" s="431"/>
      <c r="J10" s="431"/>
      <c r="K10" s="431"/>
      <c r="L10" s="432"/>
      <c r="M10" s="152"/>
      <c r="N10" s="152"/>
      <c r="O10" s="152"/>
      <c r="P10" s="152"/>
    </row>
    <row r="11" spans="2:16" hidden="1">
      <c r="B11">
        <v>9</v>
      </c>
      <c r="C11">
        <v>15</v>
      </c>
      <c r="H11" s="95" t="s">
        <v>110</v>
      </c>
      <c r="I11" s="431"/>
      <c r="J11" s="431"/>
      <c r="K11" s="431"/>
      <c r="L11" s="432"/>
      <c r="M11" s="152"/>
      <c r="N11" s="152"/>
      <c r="O11" s="152"/>
      <c r="P11" s="152"/>
    </row>
    <row r="12" spans="2:16" ht="12.6" customHeight="1">
      <c r="B12">
        <v>10</v>
      </c>
      <c r="C12">
        <v>17</v>
      </c>
      <c r="H12" s="169" t="s">
        <v>111</v>
      </c>
      <c r="I12" s="433"/>
      <c r="J12" s="433"/>
      <c r="K12" s="433"/>
      <c r="L12" s="434"/>
      <c r="M12" s="163">
        <v>0.35</v>
      </c>
      <c r="N12" s="163">
        <v>2</v>
      </c>
      <c r="O12" s="163">
        <v>1.5</v>
      </c>
      <c r="P12" s="163">
        <v>8.3000000000000007</v>
      </c>
    </row>
    <row r="13" spans="2:16" ht="15" thickBot="1">
      <c r="B13">
        <v>11</v>
      </c>
      <c r="C13">
        <v>19</v>
      </c>
      <c r="H13" s="170" t="s">
        <v>112</v>
      </c>
      <c r="I13" s="435"/>
      <c r="J13" s="435"/>
      <c r="K13" s="435"/>
      <c r="L13" s="436"/>
      <c r="M13" s="164">
        <v>1.4</v>
      </c>
      <c r="N13" s="164"/>
      <c r="O13" s="164"/>
      <c r="P13" s="164">
        <v>3.3</v>
      </c>
    </row>
    <row r="14" spans="2:16">
      <c r="B14">
        <v>12</v>
      </c>
      <c r="C14">
        <v>21</v>
      </c>
      <c r="H14" s="171" t="s">
        <v>113</v>
      </c>
      <c r="I14" s="437"/>
      <c r="J14" s="437"/>
      <c r="K14" s="437"/>
      <c r="L14" s="438"/>
      <c r="M14" s="161">
        <v>70</v>
      </c>
      <c r="N14" s="161">
        <v>160</v>
      </c>
      <c r="O14" s="161">
        <v>160</v>
      </c>
      <c r="P14" s="161">
        <v>8333</v>
      </c>
    </row>
    <row r="15" spans="2:16">
      <c r="B15">
        <v>13</v>
      </c>
      <c r="C15">
        <v>23</v>
      </c>
      <c r="H15" s="172" t="s">
        <v>114</v>
      </c>
      <c r="I15" s="439"/>
      <c r="J15" s="439"/>
      <c r="K15" s="439"/>
      <c r="L15" s="440"/>
      <c r="M15" s="155">
        <v>3</v>
      </c>
      <c r="N15" s="155">
        <v>5</v>
      </c>
      <c r="O15" s="155">
        <v>5</v>
      </c>
      <c r="P15" s="155">
        <v>250</v>
      </c>
    </row>
    <row r="16" spans="2:16">
      <c r="B16">
        <v>14</v>
      </c>
      <c r="C16">
        <v>25</v>
      </c>
      <c r="H16" s="173" t="s">
        <v>115</v>
      </c>
      <c r="I16" s="441"/>
      <c r="J16" s="441"/>
      <c r="K16" s="441"/>
      <c r="L16" s="442"/>
      <c r="M16" s="153">
        <v>3</v>
      </c>
      <c r="N16" s="153">
        <v>4</v>
      </c>
      <c r="O16" s="153">
        <v>4</v>
      </c>
      <c r="P16" s="153">
        <v>155</v>
      </c>
    </row>
    <row r="17" spans="2:16">
      <c r="B17">
        <v>15</v>
      </c>
      <c r="C17">
        <v>27</v>
      </c>
      <c r="H17" s="172" t="s">
        <v>116</v>
      </c>
      <c r="I17" s="439"/>
      <c r="J17" s="439"/>
      <c r="K17" s="439"/>
      <c r="L17" s="440"/>
      <c r="M17" s="155">
        <v>6.5</v>
      </c>
      <c r="N17" s="155">
        <v>20</v>
      </c>
      <c r="O17" s="155">
        <v>20</v>
      </c>
      <c r="P17" s="155">
        <v>1000</v>
      </c>
    </row>
    <row r="18" spans="2:16">
      <c r="B18">
        <v>16</v>
      </c>
      <c r="C18">
        <v>29</v>
      </c>
      <c r="H18" s="172" t="s">
        <v>117</v>
      </c>
      <c r="I18" s="443"/>
      <c r="J18" s="443"/>
      <c r="K18" s="443"/>
      <c r="L18" s="444"/>
      <c r="M18" s="156">
        <v>11.5</v>
      </c>
      <c r="N18" s="156">
        <v>14</v>
      </c>
      <c r="O18" s="156">
        <v>14</v>
      </c>
      <c r="P18" s="156">
        <v>667</v>
      </c>
    </row>
    <row r="19" spans="2:16">
      <c r="B19">
        <v>17</v>
      </c>
      <c r="C19">
        <v>31</v>
      </c>
      <c r="H19" s="169" t="s">
        <v>118</v>
      </c>
      <c r="I19" s="441"/>
      <c r="J19" s="441"/>
      <c r="K19" s="441"/>
      <c r="L19" s="442"/>
      <c r="M19" s="153">
        <v>0.12</v>
      </c>
      <c r="N19" s="153">
        <v>0.25</v>
      </c>
      <c r="O19" s="153">
        <v>0.25</v>
      </c>
      <c r="P19" s="153">
        <v>20</v>
      </c>
    </row>
    <row r="20" spans="2:16">
      <c r="B20">
        <v>18</v>
      </c>
      <c r="C20">
        <v>33</v>
      </c>
      <c r="H20" s="172" t="s">
        <v>119</v>
      </c>
      <c r="I20" s="443"/>
      <c r="J20" s="443"/>
      <c r="K20" s="443"/>
      <c r="L20" s="444"/>
      <c r="M20" s="156">
        <v>0.2</v>
      </c>
      <c r="N20" s="156">
        <v>0.3</v>
      </c>
      <c r="O20" s="156">
        <v>0.3</v>
      </c>
      <c r="P20" s="156">
        <v>23</v>
      </c>
    </row>
    <row r="21" spans="2:16">
      <c r="B21" s="151" t="s">
        <v>120</v>
      </c>
      <c r="C21">
        <v>35</v>
      </c>
      <c r="H21" s="169" t="s">
        <v>121</v>
      </c>
      <c r="I21" s="441"/>
      <c r="J21" s="441"/>
      <c r="K21" s="441"/>
      <c r="L21" s="442"/>
      <c r="M21" s="153">
        <v>2.8</v>
      </c>
      <c r="N21" s="153">
        <v>4.9000000000000004</v>
      </c>
      <c r="O21" s="153">
        <v>4.9000000000000004</v>
      </c>
      <c r="P21" s="153">
        <v>250</v>
      </c>
    </row>
    <row r="22" spans="2:16">
      <c r="H22" s="172" t="s">
        <v>122</v>
      </c>
      <c r="I22" s="439"/>
      <c r="J22" s="439"/>
      <c r="K22" s="439"/>
      <c r="L22" s="440"/>
      <c r="M22" s="155">
        <v>0.2</v>
      </c>
      <c r="N22" s="155">
        <v>0.3</v>
      </c>
      <c r="O22" s="155">
        <v>0.3</v>
      </c>
      <c r="P22" s="155">
        <v>28</v>
      </c>
    </row>
    <row r="23" spans="2:16">
      <c r="H23" s="173" t="s">
        <v>123</v>
      </c>
      <c r="I23" s="441"/>
      <c r="J23" s="441"/>
      <c r="K23" s="441"/>
      <c r="L23" s="442"/>
      <c r="M23" s="153">
        <v>23</v>
      </c>
      <c r="N23" s="153">
        <v>64</v>
      </c>
      <c r="O23" s="153">
        <v>64</v>
      </c>
      <c r="P23" s="153">
        <v>4000</v>
      </c>
    </row>
    <row r="24" spans="2:16">
      <c r="H24" s="172" t="s">
        <v>124</v>
      </c>
      <c r="I24" s="439"/>
      <c r="J24" s="439"/>
      <c r="K24" s="439"/>
      <c r="L24" s="440"/>
      <c r="M24" s="155">
        <v>0.4</v>
      </c>
      <c r="N24" s="155">
        <v>0.5</v>
      </c>
      <c r="O24" s="155">
        <v>0.5</v>
      </c>
      <c r="P24" s="155">
        <v>47</v>
      </c>
    </row>
    <row r="25" spans="2:16">
      <c r="H25" s="173" t="s">
        <v>125</v>
      </c>
      <c r="I25" s="441"/>
      <c r="J25" s="441"/>
      <c r="K25" s="441"/>
      <c r="L25" s="442"/>
      <c r="M25" s="153">
        <v>4</v>
      </c>
      <c r="N25" s="153">
        <v>4.8</v>
      </c>
      <c r="O25" s="153">
        <v>4.8</v>
      </c>
      <c r="P25" s="153">
        <v>1867</v>
      </c>
    </row>
    <row r="26" spans="2:16" ht="15" thickBot="1">
      <c r="H26" s="173" t="s">
        <v>126</v>
      </c>
      <c r="I26" s="441"/>
      <c r="J26" s="441"/>
      <c r="K26" s="441"/>
      <c r="L26" s="442"/>
      <c r="M26" s="153">
        <v>0.8</v>
      </c>
      <c r="N26" s="153">
        <v>0.9</v>
      </c>
      <c r="O26" s="153">
        <v>0.9</v>
      </c>
      <c r="P26" s="153">
        <v>78</v>
      </c>
    </row>
    <row r="27" spans="2:16">
      <c r="H27" s="171" t="s">
        <v>127</v>
      </c>
      <c r="I27" s="437"/>
      <c r="J27" s="437"/>
      <c r="K27" s="437"/>
      <c r="L27" s="438"/>
      <c r="M27" s="161">
        <v>130</v>
      </c>
      <c r="N27" s="161">
        <v>115</v>
      </c>
      <c r="O27" s="161">
        <v>115</v>
      </c>
      <c r="P27" s="161">
        <v>45</v>
      </c>
    </row>
    <row r="28" spans="2:16">
      <c r="B28" s="151"/>
      <c r="H28" s="172" t="s">
        <v>128</v>
      </c>
      <c r="I28" s="439"/>
      <c r="J28" s="439"/>
      <c r="K28" s="439"/>
      <c r="L28" s="440"/>
      <c r="M28" s="155">
        <v>250</v>
      </c>
      <c r="N28" s="155">
        <v>290</v>
      </c>
      <c r="O28" s="155">
        <v>246</v>
      </c>
      <c r="P28" s="155">
        <v>180</v>
      </c>
    </row>
    <row r="29" spans="2:16">
      <c r="H29" s="173" t="s">
        <v>129</v>
      </c>
      <c r="I29" s="441"/>
      <c r="J29" s="441"/>
      <c r="K29" s="441"/>
      <c r="L29" s="442"/>
      <c r="M29" s="153">
        <v>180</v>
      </c>
      <c r="N29" s="153">
        <v>180</v>
      </c>
      <c r="O29" s="153">
        <v>180</v>
      </c>
      <c r="P29" s="153">
        <v>20</v>
      </c>
    </row>
    <row r="30" spans="2:16">
      <c r="H30" s="172" t="s">
        <v>130</v>
      </c>
      <c r="I30" s="439"/>
      <c r="J30" s="439"/>
      <c r="K30" s="439"/>
      <c r="L30" s="440"/>
      <c r="M30" s="155">
        <v>130</v>
      </c>
      <c r="N30" s="155">
        <v>160</v>
      </c>
      <c r="O30" s="155">
        <v>160</v>
      </c>
      <c r="P30" s="155">
        <v>13400</v>
      </c>
    </row>
    <row r="31" spans="2:16">
      <c r="H31" s="173" t="s">
        <v>131</v>
      </c>
      <c r="I31" s="441"/>
      <c r="J31" s="441"/>
      <c r="K31" s="441"/>
      <c r="L31" s="442"/>
      <c r="M31" s="153">
        <v>80</v>
      </c>
      <c r="N31" s="153">
        <v>190</v>
      </c>
      <c r="O31" s="153">
        <v>190</v>
      </c>
      <c r="P31" s="153">
        <v>8367</v>
      </c>
    </row>
    <row r="32" spans="2:16" ht="15" thickBot="1">
      <c r="H32" s="174" t="s">
        <v>132</v>
      </c>
      <c r="I32" s="445"/>
      <c r="J32" s="445"/>
      <c r="K32" s="445"/>
      <c r="L32" s="446"/>
      <c r="M32" s="162">
        <v>30</v>
      </c>
      <c r="N32" s="162">
        <v>29</v>
      </c>
      <c r="O32" s="162">
        <v>29</v>
      </c>
      <c r="P32" s="162">
        <v>3350</v>
      </c>
    </row>
    <row r="33" spans="8:16">
      <c r="H33" s="171" t="s">
        <v>133</v>
      </c>
      <c r="I33" s="437"/>
      <c r="J33" s="437"/>
      <c r="K33" s="437"/>
      <c r="L33" s="438"/>
      <c r="M33" s="161">
        <v>1.6</v>
      </c>
      <c r="N33" s="161">
        <v>3.5</v>
      </c>
      <c r="O33" s="161">
        <v>3.5</v>
      </c>
      <c r="P33" s="161">
        <v>167</v>
      </c>
    </row>
    <row r="34" spans="8:16">
      <c r="H34" s="172" t="s">
        <v>134</v>
      </c>
      <c r="I34" s="439"/>
      <c r="J34" s="439"/>
      <c r="K34" s="439"/>
      <c r="L34" s="440"/>
      <c r="M34" s="155">
        <v>1</v>
      </c>
      <c r="N34" s="155">
        <v>2.5</v>
      </c>
      <c r="O34" s="155">
        <v>2.5</v>
      </c>
      <c r="P34" s="155">
        <v>167</v>
      </c>
    </row>
    <row r="35" spans="8:16">
      <c r="H35" s="169" t="s">
        <v>135</v>
      </c>
      <c r="I35" s="431"/>
      <c r="J35" s="431"/>
      <c r="K35" s="431"/>
      <c r="L35" s="432"/>
      <c r="M35" s="152">
        <v>0.12</v>
      </c>
      <c r="N35" s="152">
        <v>0.23</v>
      </c>
      <c r="O35" s="152">
        <v>0.23</v>
      </c>
      <c r="P35" s="152">
        <v>17</v>
      </c>
    </row>
    <row r="36" spans="8:16">
      <c r="H36" s="172" t="s">
        <v>136</v>
      </c>
      <c r="I36" s="439"/>
      <c r="J36" s="439"/>
      <c r="K36" s="439"/>
      <c r="L36" s="440"/>
      <c r="M36" s="155">
        <v>0.18</v>
      </c>
      <c r="N36" s="155">
        <v>0.31</v>
      </c>
      <c r="O36" s="155">
        <v>0.31</v>
      </c>
      <c r="P36" s="155">
        <v>25</v>
      </c>
    </row>
    <row r="37" spans="8:16">
      <c r="H37" s="169" t="s">
        <v>137</v>
      </c>
      <c r="I37" s="431"/>
      <c r="J37" s="431"/>
      <c r="K37" s="431"/>
      <c r="L37" s="432"/>
      <c r="M37" s="152">
        <v>8.5</v>
      </c>
      <c r="N37" s="152">
        <v>13</v>
      </c>
      <c r="O37" s="152">
        <v>13</v>
      </c>
      <c r="P37" s="152">
        <v>683</v>
      </c>
    </row>
    <row r="38" spans="8:16">
      <c r="H38" s="172" t="s">
        <v>138</v>
      </c>
      <c r="I38" s="439"/>
      <c r="J38" s="439"/>
      <c r="K38" s="439"/>
      <c r="L38" s="440"/>
      <c r="M38" s="155">
        <v>3</v>
      </c>
      <c r="N38" s="155">
        <v>20</v>
      </c>
      <c r="O38" s="155">
        <v>14</v>
      </c>
      <c r="P38" s="155">
        <v>683</v>
      </c>
    </row>
    <row r="39" spans="8:16">
      <c r="H39" s="175" t="s">
        <v>139</v>
      </c>
      <c r="I39" s="439"/>
      <c r="J39" s="439"/>
      <c r="K39" s="439"/>
      <c r="L39" s="440"/>
      <c r="M39" s="155">
        <v>7.5</v>
      </c>
      <c r="N39" s="155">
        <v>14</v>
      </c>
      <c r="O39" s="155">
        <v>14</v>
      </c>
      <c r="P39" s="155">
        <v>1133</v>
      </c>
    </row>
    <row r="40" spans="8:16">
      <c r="H40" s="172" t="s">
        <v>140</v>
      </c>
      <c r="I40" s="439"/>
      <c r="J40" s="439"/>
      <c r="K40" s="439"/>
      <c r="L40" s="440"/>
      <c r="M40" s="155">
        <v>18</v>
      </c>
      <c r="N40" s="155">
        <v>37</v>
      </c>
      <c r="O40" s="155">
        <v>37</v>
      </c>
      <c r="P40" s="155">
        <v>2817</v>
      </c>
    </row>
    <row r="41" spans="8:16">
      <c r="H41" s="173" t="s">
        <v>141</v>
      </c>
      <c r="I41" s="441"/>
      <c r="J41" s="441"/>
      <c r="K41" s="441"/>
      <c r="L41" s="442"/>
      <c r="M41" s="153">
        <v>40</v>
      </c>
      <c r="N41" s="153">
        <v>22</v>
      </c>
      <c r="O41" s="153">
        <v>22</v>
      </c>
      <c r="P41" s="153"/>
    </row>
    <row r="42" spans="8:16">
      <c r="H42" s="172" t="s">
        <v>142</v>
      </c>
      <c r="I42" s="439"/>
      <c r="J42" s="439"/>
      <c r="K42" s="439"/>
      <c r="L42" s="440"/>
      <c r="M42" s="155">
        <v>20</v>
      </c>
      <c r="N42" s="155">
        <v>11</v>
      </c>
      <c r="O42" s="155">
        <v>11</v>
      </c>
      <c r="P42" s="155"/>
    </row>
    <row r="43" spans="8:16">
      <c r="H43" s="173" t="s">
        <v>143</v>
      </c>
      <c r="I43" s="447"/>
      <c r="J43" s="447"/>
      <c r="K43" s="447"/>
      <c r="L43" s="448"/>
      <c r="M43" s="165">
        <v>40</v>
      </c>
      <c r="N43" s="165">
        <v>88</v>
      </c>
      <c r="O43" s="165">
        <v>88</v>
      </c>
      <c r="P43" s="165">
        <v>4167</v>
      </c>
    </row>
    <row r="44" spans="8:16" ht="15" thickBot="1">
      <c r="H44" s="174" t="s">
        <v>144</v>
      </c>
      <c r="I44" s="449"/>
      <c r="J44" s="449"/>
      <c r="K44" s="449"/>
      <c r="L44" s="450"/>
      <c r="M44" s="179">
        <v>4.5</v>
      </c>
      <c r="N44" s="179"/>
      <c r="O44" s="179"/>
      <c r="P44" s="179"/>
    </row>
  </sheetData>
  <sheetProtection algorithmName="SHA-512" hashValue="I7M7smKZzfgbITjT1WmcV0m5EqYVSjiH/iHW/Sv9peoUmpbQtlonJBeMBbqBGehyIy9UE7NbCSDEdCbHo3Z/MA==" saltValue="LBSu92HljbNpMSWh0OQANw==" spinCount="100000" sheet="1" objects="1" scenarios="1"/>
  <mergeCells count="3">
    <mergeCell ref="B4:D4"/>
    <mergeCell ref="B2:P2"/>
    <mergeCell ref="I3:L3"/>
  </mergeCell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626DE-68AE-4996-9EC7-E2DB4BB96A3F}">
  <sheetPr>
    <tabColor rgb="FFFF9BDE"/>
  </sheetPr>
  <dimension ref="A1:R76"/>
  <sheetViews>
    <sheetView workbookViewId="0">
      <selection sqref="A1:N3"/>
    </sheetView>
  </sheetViews>
  <sheetFormatPr defaultRowHeight="14.45"/>
  <cols>
    <col min="1" max="1" width="5" customWidth="1"/>
    <col min="2" max="2" width="14.5703125" customWidth="1"/>
    <col min="3" max="3" width="9.140625" customWidth="1"/>
    <col min="4" max="4" width="10.5703125" customWidth="1"/>
    <col min="5" max="5" width="8.140625" customWidth="1"/>
    <col min="6" max="6" width="8.85546875" customWidth="1"/>
    <col min="7" max="7" width="9.140625" customWidth="1"/>
    <col min="8" max="8" width="10" customWidth="1"/>
    <col min="9" max="9" width="9.85546875" customWidth="1"/>
    <col min="10" max="10" width="9.5703125" customWidth="1"/>
    <col min="12" max="13" width="8.85546875" customWidth="1"/>
    <col min="18" max="18" width="0" hidden="1" customWidth="1"/>
  </cols>
  <sheetData>
    <row r="1" spans="1:18" ht="14.45" customHeight="1">
      <c r="A1" s="561" t="s">
        <v>145</v>
      </c>
      <c r="B1" s="562"/>
      <c r="C1" s="562"/>
      <c r="D1" s="562"/>
      <c r="E1" s="562"/>
      <c r="F1" s="562"/>
      <c r="G1" s="562"/>
      <c r="H1" s="562"/>
      <c r="I1" s="562"/>
      <c r="J1" s="562"/>
      <c r="K1" s="562"/>
      <c r="L1" s="562"/>
      <c r="M1" s="562"/>
      <c r="N1" s="562"/>
      <c r="O1" s="296"/>
      <c r="P1" s="296"/>
    </row>
    <row r="2" spans="1:18" ht="14.45" customHeight="1">
      <c r="A2" s="562"/>
      <c r="B2" s="562"/>
      <c r="C2" s="562"/>
      <c r="D2" s="562"/>
      <c r="E2" s="562"/>
      <c r="F2" s="562"/>
      <c r="G2" s="562"/>
      <c r="H2" s="562"/>
      <c r="I2" s="562"/>
      <c r="J2" s="562"/>
      <c r="K2" s="562"/>
      <c r="L2" s="562"/>
      <c r="M2" s="562"/>
      <c r="N2" s="562"/>
      <c r="O2" s="296"/>
      <c r="P2" s="296"/>
    </row>
    <row r="3" spans="1:18" ht="29.25" customHeight="1">
      <c r="A3" s="562"/>
      <c r="B3" s="562"/>
      <c r="C3" s="562"/>
      <c r="D3" s="562"/>
      <c r="E3" s="562"/>
      <c r="F3" s="562"/>
      <c r="G3" s="562"/>
      <c r="H3" s="562"/>
      <c r="I3" s="562"/>
      <c r="J3" s="562"/>
      <c r="K3" s="562"/>
      <c r="L3" s="562"/>
      <c r="M3" s="562"/>
      <c r="N3" s="562"/>
      <c r="O3" s="296"/>
      <c r="P3" s="296"/>
    </row>
    <row r="4" spans="1:18">
      <c r="A4" s="220"/>
      <c r="B4" s="220"/>
      <c r="C4" s="220"/>
      <c r="D4" s="220"/>
      <c r="E4" s="220"/>
      <c r="F4" s="220"/>
      <c r="G4" s="220"/>
      <c r="H4" s="220"/>
      <c r="I4" s="220"/>
      <c r="J4" s="220"/>
      <c r="K4" s="220"/>
      <c r="L4" s="220"/>
      <c r="M4" s="220"/>
      <c r="N4" s="220"/>
      <c r="O4" s="220"/>
      <c r="P4" s="220"/>
    </row>
    <row r="5" spans="1:18" ht="24" customHeight="1">
      <c r="A5" s="563" t="s">
        <v>146</v>
      </c>
      <c r="B5" s="563"/>
      <c r="C5" s="567"/>
      <c r="D5" s="567"/>
      <c r="E5" s="567"/>
      <c r="F5" s="272"/>
      <c r="G5" s="273" t="s">
        <v>147</v>
      </c>
      <c r="H5" s="567"/>
      <c r="I5" s="567"/>
      <c r="J5" s="567"/>
      <c r="K5" s="567"/>
      <c r="L5" s="220"/>
      <c r="M5" s="273" t="s">
        <v>148</v>
      </c>
      <c r="N5" s="451" t="str">
        <f>'Nut Intake Assessment Tool'!G12</f>
        <v>UK</v>
      </c>
      <c r="O5" s="220"/>
      <c r="P5" s="220"/>
    </row>
    <row r="6" spans="1:18">
      <c r="A6" s="220"/>
      <c r="B6" s="220"/>
      <c r="C6" s="220"/>
      <c r="D6" s="220"/>
      <c r="E6" s="220"/>
      <c r="F6" s="220"/>
      <c r="G6" s="220"/>
      <c r="H6" s="220"/>
      <c r="I6" s="220"/>
      <c r="J6" s="220"/>
      <c r="K6" s="220"/>
      <c r="L6" s="220"/>
      <c r="M6" s="220"/>
      <c r="N6" s="220"/>
      <c r="O6" s="220"/>
      <c r="P6" s="220"/>
    </row>
    <row r="7" spans="1:18" ht="24" customHeight="1">
      <c r="A7" s="563" t="s">
        <v>149</v>
      </c>
      <c r="B7" s="563"/>
      <c r="C7" s="560"/>
      <c r="D7" s="560"/>
      <c r="E7" s="560"/>
      <c r="F7" s="275"/>
      <c r="G7" s="273" t="s">
        <v>150</v>
      </c>
      <c r="H7" s="566">
        <f ca="1">TODAY()</f>
        <v>45393</v>
      </c>
      <c r="I7" s="566"/>
      <c r="J7" s="566"/>
      <c r="K7" s="566"/>
      <c r="L7" s="220"/>
      <c r="M7" s="220"/>
      <c r="N7" s="220"/>
      <c r="O7" s="220"/>
      <c r="P7" s="220"/>
    </row>
    <row r="8" spans="1:18">
      <c r="A8" s="220"/>
      <c r="B8" s="220"/>
      <c r="C8" s="220"/>
      <c r="D8" s="220"/>
      <c r="E8" s="220"/>
      <c r="F8" s="220"/>
      <c r="G8" s="220"/>
      <c r="H8" s="220"/>
      <c r="I8" s="220"/>
      <c r="J8" s="220"/>
      <c r="K8" s="220"/>
      <c r="L8" s="220"/>
      <c r="M8" s="220"/>
      <c r="N8" s="220"/>
      <c r="O8" s="220"/>
      <c r="P8" s="220"/>
    </row>
    <row r="9" spans="1:18" ht="14.45" customHeight="1">
      <c r="A9" s="220"/>
      <c r="B9" s="565" t="s">
        <v>151</v>
      </c>
      <c r="C9" s="565"/>
      <c r="D9" s="565"/>
      <c r="E9" s="565"/>
      <c r="F9" s="565"/>
      <c r="G9" s="565"/>
      <c r="H9" s="565"/>
      <c r="I9" s="565"/>
      <c r="J9" s="565"/>
      <c r="K9" s="565"/>
      <c r="L9" s="565"/>
      <c r="M9" s="565"/>
      <c r="N9" s="331"/>
      <c r="O9" s="220"/>
      <c r="P9" s="220"/>
    </row>
    <row r="10" spans="1:18" ht="27.75" customHeight="1">
      <c r="A10" s="220"/>
      <c r="B10" s="565"/>
      <c r="C10" s="565"/>
      <c r="D10" s="565"/>
      <c r="E10" s="565"/>
      <c r="F10" s="565"/>
      <c r="G10" s="565"/>
      <c r="H10" s="565"/>
      <c r="I10" s="565"/>
      <c r="J10" s="565"/>
      <c r="K10" s="565"/>
      <c r="L10" s="565"/>
      <c r="M10" s="565"/>
      <c r="N10" s="331"/>
      <c r="O10" s="220"/>
      <c r="P10" s="220"/>
    </row>
    <row r="11" spans="1:18">
      <c r="A11" s="220"/>
      <c r="B11" s="220"/>
      <c r="C11" s="220"/>
      <c r="D11" s="220"/>
      <c r="E11" s="220"/>
      <c r="F11" s="220"/>
      <c r="G11" s="220"/>
      <c r="H11" s="220"/>
      <c r="I11" s="220"/>
      <c r="J11" s="220"/>
      <c r="K11" s="220"/>
      <c r="L11" s="220"/>
      <c r="M11" s="220"/>
      <c r="N11" s="220"/>
      <c r="O11" s="220"/>
      <c r="P11" s="220"/>
    </row>
    <row r="12" spans="1:18" ht="15" thickBot="1">
      <c r="A12" s="220"/>
      <c r="B12" s="220"/>
      <c r="C12" s="220"/>
      <c r="D12" s="220"/>
      <c r="E12" s="220"/>
      <c r="F12" s="220"/>
      <c r="G12" s="220"/>
      <c r="H12" s="220"/>
      <c r="I12" s="220"/>
      <c r="J12" s="220"/>
      <c r="K12" s="220"/>
      <c r="L12" s="220"/>
      <c r="M12" s="220"/>
      <c r="N12" s="220"/>
      <c r="O12" s="220"/>
      <c r="P12" s="220"/>
    </row>
    <row r="13" spans="1:18" ht="72" customHeight="1" thickTop="1" thickBot="1">
      <c r="A13" s="220"/>
      <c r="B13" s="298" t="s">
        <v>74</v>
      </c>
      <c r="C13" s="299" t="s">
        <v>75</v>
      </c>
      <c r="D13" s="300" t="s">
        <v>80</v>
      </c>
      <c r="E13" s="301" t="str">
        <f>'Nut Intake Assessment Tool'!N31</f>
        <v>DRV
6 years (M)</v>
      </c>
      <c r="F13" s="302" t="str">
        <f>_xlfn.CONCAT("% of ",E13)</f>
        <v>% of DRV
6 years (M)</v>
      </c>
      <c r="G13" s="291" t="s">
        <v>152</v>
      </c>
      <c r="H13" s="291" t="s">
        <v>153</v>
      </c>
      <c r="I13" s="291" t="s">
        <v>154</v>
      </c>
      <c r="J13" s="291" t="s">
        <v>155</v>
      </c>
      <c r="K13" s="291" t="str">
        <f>'Nut Intake Assessment Tool'!I31</f>
        <v>Nutrients from Product 1</v>
      </c>
      <c r="L13" s="291" t="str">
        <f>'Nut Intake Assessment Tool'!J31</f>
        <v>Nutrients from Product 2</v>
      </c>
      <c r="M13" s="291" t="str">
        <f>'Nut Intake Assessment Tool'!K31</f>
        <v>Nutrients from Product 3</v>
      </c>
      <c r="N13" s="291" t="str">
        <f>'Nut Intake Assessment Tool'!L31</f>
        <v>Nutrients from Product 4</v>
      </c>
      <c r="O13" s="220"/>
      <c r="P13" s="220"/>
      <c r="R13" s="244" t="s">
        <v>81</v>
      </c>
    </row>
    <row r="14" spans="1:18" ht="14.45" customHeight="1" thickTop="1">
      <c r="A14" s="564" t="s">
        <v>91</v>
      </c>
      <c r="B14" s="307" t="str">
        <f>'Nut Intake Assessment Tool'!C32</f>
        <v>Energy, kcal</v>
      </c>
      <c r="C14" s="335"/>
      <c r="D14" s="292">
        <f>'Nut Intake Assessment Tool'!M32</f>
        <v>5032</v>
      </c>
      <c r="E14" s="292">
        <f>'Nut Intake Assessment Tool'!N32</f>
        <v>0</v>
      </c>
      <c r="F14" s="340"/>
      <c r="G14" s="292">
        <f>'Nut Intake Assessment Tool'!E32</f>
        <v>1640</v>
      </c>
      <c r="H14" s="292">
        <f>'Nut Intake Assessment Tool'!F32</f>
        <v>3080</v>
      </c>
      <c r="I14" s="292">
        <f>'Nut Intake Assessment Tool'!G32</f>
        <v>310</v>
      </c>
      <c r="J14" s="292">
        <f>'Nut Intake Assessment Tool'!H32</f>
        <v>2.4</v>
      </c>
      <c r="K14" s="292">
        <f>'Nut Intake Assessment Tool'!I32</f>
        <v>0</v>
      </c>
      <c r="L14" s="292">
        <f>'Nut Intake Assessment Tool'!J32</f>
        <v>0</v>
      </c>
      <c r="M14" s="292">
        <f>'Nut Intake Assessment Tool'!K32</f>
        <v>0</v>
      </c>
      <c r="N14" s="292">
        <f>'Nut Intake Assessment Tool'!L32</f>
        <v>0</v>
      </c>
      <c r="O14" s="220"/>
      <c r="P14" s="220"/>
      <c r="R14" s="194" t="s">
        <v>92</v>
      </c>
    </row>
    <row r="15" spans="1:18">
      <c r="A15" s="564"/>
      <c r="B15" s="308" t="str">
        <f>'Nut Intake Assessment Tool'!C33</f>
        <v>Protein, g</v>
      </c>
      <c r="C15" s="335"/>
      <c r="D15" s="293">
        <f>'Nut Intake Assessment Tool'!M33</f>
        <v>125</v>
      </c>
      <c r="E15" s="293">
        <f>'Nut Intake Assessment Tool'!N33</f>
        <v>0</v>
      </c>
      <c r="F15" s="341"/>
      <c r="G15" s="293">
        <f>'Nut Intake Assessment Tool'!E33</f>
        <v>37</v>
      </c>
      <c r="H15" s="293">
        <f>'Nut Intake Assessment Tool'!F33</f>
        <v>80</v>
      </c>
      <c r="I15" s="293">
        <f>'Nut Intake Assessment Tool'!G33</f>
        <v>8</v>
      </c>
      <c r="J15" s="293">
        <f>'Nut Intake Assessment Tool'!H33</f>
        <v>0</v>
      </c>
      <c r="K15" s="293">
        <f>'Nut Intake Assessment Tool'!I33</f>
        <v>0</v>
      </c>
      <c r="L15" s="293">
        <f>'Nut Intake Assessment Tool'!J33</f>
        <v>0</v>
      </c>
      <c r="M15" s="293">
        <f>'Nut Intake Assessment Tool'!K33</f>
        <v>0</v>
      </c>
      <c r="N15" s="293">
        <f>'Nut Intake Assessment Tool'!L33</f>
        <v>0</v>
      </c>
      <c r="O15" s="220"/>
      <c r="P15" s="220"/>
      <c r="R15" s="195" t="s">
        <v>92</v>
      </c>
    </row>
    <row r="16" spans="1:18">
      <c r="A16" s="564"/>
      <c r="B16" s="307" t="str">
        <f>'Nut Intake Assessment Tool'!C34</f>
        <v>Protein, g/kg/day</v>
      </c>
      <c r="C16" s="335"/>
      <c r="D16" s="294">
        <f>'Nut Intake Assessment Tool'!M34</f>
        <v>0</v>
      </c>
      <c r="E16" s="294">
        <f>'Nut Intake Assessment Tool'!N34</f>
        <v>0</v>
      </c>
      <c r="F16" s="341"/>
      <c r="G16" s="294">
        <f>'Nut Intake Assessment Tool'!E34</f>
        <v>0</v>
      </c>
      <c r="H16" s="294">
        <f>'Nut Intake Assessment Tool'!F34</f>
        <v>0</v>
      </c>
      <c r="I16" s="294">
        <f>'Nut Intake Assessment Tool'!G34</f>
        <v>0</v>
      </c>
      <c r="J16" s="294">
        <f>'Nut Intake Assessment Tool'!H34</f>
        <v>0</v>
      </c>
      <c r="K16" s="294">
        <f>'Nut Intake Assessment Tool'!I34</f>
        <v>0</v>
      </c>
      <c r="L16" s="294">
        <f>'Nut Intake Assessment Tool'!J34</f>
        <v>0</v>
      </c>
      <c r="M16" s="294">
        <f>'Nut Intake Assessment Tool'!K34</f>
        <v>0</v>
      </c>
      <c r="N16" s="294">
        <f>'Nut Intake Assessment Tool'!L34</f>
        <v>0</v>
      </c>
      <c r="O16" s="220"/>
      <c r="P16" s="220"/>
      <c r="R16" s="196" t="s">
        <v>92</v>
      </c>
    </row>
    <row r="17" spans="1:18">
      <c r="A17" s="564"/>
      <c r="B17" s="307" t="str">
        <f>'Nut Intake Assessment Tool'!C35</f>
        <v xml:space="preserve">Fat, g </v>
      </c>
      <c r="C17" s="335"/>
      <c r="D17" s="293">
        <f>'Nut Intake Assessment Tool'!M35</f>
        <v>491</v>
      </c>
      <c r="E17" s="293">
        <f>'Nut Intake Assessment Tool'!N35</f>
        <v>0</v>
      </c>
      <c r="F17" s="341"/>
      <c r="G17" s="293">
        <f>'Nut Intake Assessment Tool'!E35</f>
        <v>161</v>
      </c>
      <c r="H17" s="293">
        <f>'Nut Intake Assessment Tool'!F35</f>
        <v>300</v>
      </c>
      <c r="I17" s="293">
        <f>'Nut Intake Assessment Tool'!G35</f>
        <v>30</v>
      </c>
      <c r="J17" s="293">
        <f>'Nut Intake Assessment Tool'!H35</f>
        <v>0</v>
      </c>
      <c r="K17" s="293">
        <f>'Nut Intake Assessment Tool'!I35</f>
        <v>0</v>
      </c>
      <c r="L17" s="293">
        <f>'Nut Intake Assessment Tool'!J35</f>
        <v>0</v>
      </c>
      <c r="M17" s="293">
        <f>'Nut Intake Assessment Tool'!K35</f>
        <v>0</v>
      </c>
      <c r="N17" s="293">
        <f>'Nut Intake Assessment Tool'!L35</f>
        <v>0</v>
      </c>
      <c r="O17" s="220"/>
      <c r="P17" s="220"/>
      <c r="R17" s="195" t="s">
        <v>92</v>
      </c>
    </row>
    <row r="18" spans="1:18">
      <c r="A18" s="564"/>
      <c r="B18" s="307" t="str">
        <f>'Nut Intake Assessment Tool'!C39</f>
        <v>Carbohydrate, g</v>
      </c>
      <c r="C18" s="335"/>
      <c r="D18" s="294">
        <f>'Nut Intake Assessment Tool'!M39</f>
        <v>21</v>
      </c>
      <c r="E18" s="294">
        <f>'Nut Intake Assessment Tool'!N39</f>
        <v>0</v>
      </c>
      <c r="F18" s="341"/>
      <c r="G18" s="294">
        <f>'Nut Intake Assessment Tool'!E36</f>
        <v>0</v>
      </c>
      <c r="H18" s="294">
        <f>'Nut Intake Assessment Tool'!F36</f>
        <v>0</v>
      </c>
      <c r="I18" s="294">
        <f>'Nut Intake Assessment Tool'!G36</f>
        <v>0</v>
      </c>
      <c r="J18" s="294">
        <f>'Nut Intake Assessment Tool'!H36</f>
        <v>0</v>
      </c>
      <c r="K18" s="294">
        <f>'Nut Intake Assessment Tool'!I36</f>
        <v>0</v>
      </c>
      <c r="L18" s="294">
        <f>'Nut Intake Assessment Tool'!J36</f>
        <v>0</v>
      </c>
      <c r="M18" s="294">
        <f>'Nut Intake Assessment Tool'!K36</f>
        <v>0</v>
      </c>
      <c r="N18" s="294">
        <f>'Nut Intake Assessment Tool'!L36</f>
        <v>0</v>
      </c>
      <c r="O18" s="220"/>
      <c r="P18" s="220"/>
      <c r="R18" s="196" t="s">
        <v>92</v>
      </c>
    </row>
    <row r="19" spans="1:18" ht="15" thickBot="1">
      <c r="A19" s="564"/>
      <c r="B19" s="309" t="str">
        <f>'Nut Intake Assessment Tool'!C40</f>
        <v>Fibre, g</v>
      </c>
      <c r="C19" s="336"/>
      <c r="D19" s="295">
        <f>'Nut Intake Assessment Tool'!M40</f>
        <v>15</v>
      </c>
      <c r="E19" s="293">
        <f>'Nut Intake Assessment Tool'!N40</f>
        <v>0</v>
      </c>
      <c r="F19" s="341"/>
      <c r="G19" s="295">
        <f>'Nut Intake Assessment Tool'!E37</f>
        <v>0</v>
      </c>
      <c r="H19" s="295">
        <f>'Nut Intake Assessment Tool'!F37</f>
        <v>0</v>
      </c>
      <c r="I19" s="295">
        <f>'Nut Intake Assessment Tool'!G37</f>
        <v>0</v>
      </c>
      <c r="J19" s="295">
        <f>'Nut Intake Assessment Tool'!H37</f>
        <v>0</v>
      </c>
      <c r="K19" s="295">
        <f>'Nut Intake Assessment Tool'!I37</f>
        <v>0</v>
      </c>
      <c r="L19" s="295">
        <f>'Nut Intake Assessment Tool'!J37</f>
        <v>0</v>
      </c>
      <c r="M19" s="295">
        <f>'Nut Intake Assessment Tool'!K37</f>
        <v>0</v>
      </c>
      <c r="N19" s="295">
        <f>'Nut Intake Assessment Tool'!L37</f>
        <v>0</v>
      </c>
      <c r="O19" s="220"/>
      <c r="P19" s="220"/>
      <c r="R19" s="195" t="s">
        <v>92</v>
      </c>
    </row>
    <row r="20" spans="1:18" ht="14.45" customHeight="1" thickBot="1">
      <c r="A20" s="529" t="s">
        <v>93</v>
      </c>
      <c r="B20" s="310" t="str">
        <f>'Nut Intake Assessment Tool'!C41</f>
        <v>Vitamin A, µg (RE)</v>
      </c>
      <c r="C20" s="306" t="str">
        <f>'Nut Intake Assessment Tool'!D41</f>
        <v>RNI</v>
      </c>
      <c r="D20" s="311">
        <f>'Nut Intake Assessment Tool'!M41</f>
        <v>3025</v>
      </c>
      <c r="E20" s="317">
        <f>'Nut Intake Assessment Tool'!N41</f>
        <v>400</v>
      </c>
      <c r="F20" s="337">
        <f>'Nut Intake Assessment Tool'!O41</f>
        <v>7.5625</v>
      </c>
      <c r="G20" s="314">
        <f>'Nut Intake Assessment Tool'!E38</f>
        <v>0</v>
      </c>
      <c r="H20" s="292">
        <f>'Nut Intake Assessment Tool'!F38</f>
        <v>0</v>
      </c>
      <c r="I20" s="292">
        <f>'Nut Intake Assessment Tool'!G38</f>
        <v>0</v>
      </c>
      <c r="J20" s="292">
        <f>'Nut Intake Assessment Tool'!H38</f>
        <v>0</v>
      </c>
      <c r="K20" s="292">
        <f>'Nut Intake Assessment Tool'!I38</f>
        <v>0</v>
      </c>
      <c r="L20" s="292">
        <f>'Nut Intake Assessment Tool'!J38</f>
        <v>0</v>
      </c>
      <c r="M20" s="292">
        <f>'Nut Intake Assessment Tool'!K38</f>
        <v>0</v>
      </c>
      <c r="N20" s="292">
        <f>'Nut Intake Assessment Tool'!L38</f>
        <v>0</v>
      </c>
      <c r="O20" s="220"/>
      <c r="P20" s="220"/>
      <c r="R20" s="194">
        <f>IFERROR(IF('Nut Intake Assessment Tool'!$B$12=2,VLOOKUP(B20,'SUL EFSA'!A14:AJ56,'Nut Intake Assessment Tool'!$B$4,FALSE),VLOOKUP(B20,'SUL UK'!A14:AJ56,'Nut Intake Assessment Tool'!$B$4,FALSE)),"N/A")</f>
        <v>3000</v>
      </c>
    </row>
    <row r="21" spans="1:18" ht="15" thickBot="1">
      <c r="A21" s="529"/>
      <c r="B21" s="308" t="str">
        <f>'Nut Intake Assessment Tool'!C42</f>
        <v>Vitamin D, µg</v>
      </c>
      <c r="C21" s="304" t="str">
        <f>'Nut Intake Assessment Tool'!D42</f>
        <v>RNI</v>
      </c>
      <c r="D21" s="312">
        <f>'Nut Intake Assessment Tool'!M42</f>
        <v>103</v>
      </c>
      <c r="E21" s="318">
        <f>'Nut Intake Assessment Tool'!N42</f>
        <v>10</v>
      </c>
      <c r="F21" s="338">
        <f>'Nut Intake Assessment Tool'!O42</f>
        <v>10.3</v>
      </c>
      <c r="G21" s="315">
        <f>'Nut Intake Assessment Tool'!E39</f>
        <v>3.8</v>
      </c>
      <c r="H21" s="293">
        <f>'Nut Intake Assessment Tool'!F39</f>
        <v>15</v>
      </c>
      <c r="I21" s="293">
        <f>'Nut Intake Assessment Tool'!G39</f>
        <v>2</v>
      </c>
      <c r="J21" s="293">
        <f>'Nut Intake Assessment Tool'!H39</f>
        <v>0.5</v>
      </c>
      <c r="K21" s="293">
        <f>'Nut Intake Assessment Tool'!I39</f>
        <v>0</v>
      </c>
      <c r="L21" s="293">
        <f>'Nut Intake Assessment Tool'!J39</f>
        <v>0</v>
      </c>
      <c r="M21" s="293">
        <f>'Nut Intake Assessment Tool'!K39</f>
        <v>0</v>
      </c>
      <c r="N21" s="293">
        <f>'Nut Intake Assessment Tool'!L39</f>
        <v>0</v>
      </c>
      <c r="O21" s="220"/>
      <c r="P21" s="220"/>
      <c r="R21" s="194" t="str">
        <f>IFERROR(IF('Nut Intake Assessment Tool'!$B$12=2,VLOOKUP(B21,'SUL EFSA'!A15:AJ57,'Nut Intake Assessment Tool'!$B$4,FALSE),VLOOKUP(B21,'SUL UK'!A15:AJ57,'Nut Intake Assessment Tool'!$B$4,FALSE)),"N/A")</f>
        <v>ND</v>
      </c>
    </row>
    <row r="22" spans="1:18" ht="15" thickBot="1">
      <c r="A22" s="529"/>
      <c r="B22" s="307" t="str">
        <f>'Nut Intake Assessment Tool'!C43</f>
        <v>Vitamin E, mg (α-TE)</v>
      </c>
      <c r="C22" s="303" t="str">
        <f>'Nut Intake Assessment Tool'!D43</f>
        <v xml:space="preserve">Safe Intake </v>
      </c>
      <c r="D22" s="313">
        <f>'Nut Intake Assessment Tool'!M43</f>
        <v>86</v>
      </c>
      <c r="E22" s="319" t="str">
        <f>'Nut Intake Assessment Tool'!N43</f>
        <v>ND</v>
      </c>
      <c r="F22" s="338" t="str">
        <f>'Nut Intake Assessment Tool'!O43</f>
        <v>No Data</v>
      </c>
      <c r="G22" s="316">
        <f>'Nut Intake Assessment Tool'!E40</f>
        <v>15</v>
      </c>
      <c r="H22" s="294">
        <f>'Nut Intake Assessment Tool'!F40</f>
        <v>0</v>
      </c>
      <c r="I22" s="294">
        <f>'Nut Intake Assessment Tool'!G40</f>
        <v>0</v>
      </c>
      <c r="J22" s="294">
        <f>'Nut Intake Assessment Tool'!H40</f>
        <v>0.2</v>
      </c>
      <c r="K22" s="294">
        <f>'Nut Intake Assessment Tool'!I40</f>
        <v>0</v>
      </c>
      <c r="L22" s="294">
        <f>'Nut Intake Assessment Tool'!J40</f>
        <v>0</v>
      </c>
      <c r="M22" s="294">
        <f>'Nut Intake Assessment Tool'!K40</f>
        <v>0</v>
      </c>
      <c r="N22" s="294">
        <f>'Nut Intake Assessment Tool'!L40</f>
        <v>0</v>
      </c>
      <c r="O22" s="220"/>
      <c r="P22" s="220"/>
      <c r="R22" s="194">
        <f>IFERROR(IF('Nut Intake Assessment Tool'!$B$12=2,VLOOKUP(B22,'SUL EFSA'!A16:AJ58,'Nut Intake Assessment Tool'!$B$4,FALSE),VLOOKUP(B22,'SUL UK'!A16:AJ58,'Nut Intake Assessment Tool'!$B$4,FALSE)),"N/A")</f>
        <v>162</v>
      </c>
    </row>
    <row r="23" spans="1:18" ht="15" thickBot="1">
      <c r="A23" s="529"/>
      <c r="B23" s="308" t="str">
        <f>'Nut Intake Assessment Tool'!C44</f>
        <v>Vitamin K, µg</v>
      </c>
      <c r="C23" s="304" t="str">
        <f>'Nut Intake Assessment Tool'!D44</f>
        <v>Safe Intake</v>
      </c>
      <c r="D23" s="312">
        <f>'Nut Intake Assessment Tool'!M44</f>
        <v>351</v>
      </c>
      <c r="E23" s="318">
        <f>'Nut Intake Assessment Tool'!N44</f>
        <v>18.600000000000001</v>
      </c>
      <c r="F23" s="338">
        <f>'Nut Intake Assessment Tool'!O44</f>
        <v>18.870967741935484</v>
      </c>
      <c r="G23" s="315">
        <f>'Nut Intake Assessment Tool'!E41</f>
        <v>765</v>
      </c>
      <c r="H23" s="293">
        <f>'Nut Intake Assessment Tool'!F41</f>
        <v>1600</v>
      </c>
      <c r="I23" s="293">
        <f>'Nut Intake Assessment Tool'!G41</f>
        <v>160</v>
      </c>
      <c r="J23" s="293">
        <f>'Nut Intake Assessment Tool'!H41</f>
        <v>500</v>
      </c>
      <c r="K23" s="293">
        <f>'Nut Intake Assessment Tool'!I41</f>
        <v>0</v>
      </c>
      <c r="L23" s="293">
        <f>'Nut Intake Assessment Tool'!J41</f>
        <v>0</v>
      </c>
      <c r="M23" s="293">
        <f>'Nut Intake Assessment Tool'!K41</f>
        <v>0</v>
      </c>
      <c r="N23" s="293">
        <f>'Nut Intake Assessment Tool'!L41</f>
        <v>0</v>
      </c>
      <c r="O23" s="220"/>
      <c r="P23" s="220"/>
      <c r="R23" s="194" t="str">
        <f>IFERROR(IF('Nut Intake Assessment Tool'!$B$12=2,VLOOKUP(B23,'SUL EFSA'!A17:AJ59,'Nut Intake Assessment Tool'!$B$4,FALSE),VLOOKUP(B23,'SUL UK'!A17:AJ59,'Nut Intake Assessment Tool'!$B$4,FALSE)),"N/A")</f>
        <v>ND</v>
      </c>
    </row>
    <row r="24" spans="1:18" ht="15" thickBot="1">
      <c r="A24" s="529"/>
      <c r="B24" s="308" t="str">
        <f>'Nut Intake Assessment Tool'!C45</f>
        <v>Vitamin C, mg</v>
      </c>
      <c r="C24" s="304" t="str">
        <f>'Nut Intake Assessment Tool'!D45</f>
        <v>RNI</v>
      </c>
      <c r="D24" s="312">
        <f>'Nut Intake Assessment Tool'!M45</f>
        <v>320</v>
      </c>
      <c r="E24" s="318">
        <f>'Nut Intake Assessment Tool'!N45</f>
        <v>30</v>
      </c>
      <c r="F24" s="338">
        <f>'Nut Intake Assessment Tool'!O45</f>
        <v>10.666666666666666</v>
      </c>
      <c r="G24" s="315">
        <f>'Nut Intake Assessment Tool'!E42</f>
        <v>33</v>
      </c>
      <c r="H24" s="293">
        <f>'Nut Intake Assessment Tool'!F42</f>
        <v>50</v>
      </c>
      <c r="I24" s="293">
        <f>'Nut Intake Assessment Tool'!G42</f>
        <v>5</v>
      </c>
      <c r="J24" s="293">
        <f>'Nut Intake Assessment Tool'!H42</f>
        <v>15</v>
      </c>
      <c r="K24" s="293">
        <f>'Nut Intake Assessment Tool'!I42</f>
        <v>0</v>
      </c>
      <c r="L24" s="293">
        <f>'Nut Intake Assessment Tool'!J42</f>
        <v>0</v>
      </c>
      <c r="M24" s="293">
        <f>'Nut Intake Assessment Tool'!K42</f>
        <v>0</v>
      </c>
      <c r="N24" s="293">
        <f>'Nut Intake Assessment Tool'!L42</f>
        <v>0</v>
      </c>
      <c r="O24" s="220"/>
      <c r="P24" s="220"/>
      <c r="R24" s="194" t="str">
        <f>IFERROR(IF('Nut Intake Assessment Tool'!$B$12=2,VLOOKUP(B24,'SUL EFSA'!A18:AJ60,'Nut Intake Assessment Tool'!$B$4,FALSE),VLOOKUP(B24,'SUL UK'!A18:AJ60,'Nut Intake Assessment Tool'!$B$4,FALSE)),"N/A")</f>
        <v>ND</v>
      </c>
    </row>
    <row r="25" spans="1:18" ht="15" thickBot="1">
      <c r="A25" s="529"/>
      <c r="B25" s="307" t="str">
        <f>'Nut Intake Assessment Tool'!C46</f>
        <v>Thiamin B1, mg</v>
      </c>
      <c r="C25" s="303" t="str">
        <f>'Nut Intake Assessment Tool'!D46</f>
        <v>RNI</v>
      </c>
      <c r="D25" s="313">
        <f>'Nut Intake Assessment Tool'!M46</f>
        <v>5.3</v>
      </c>
      <c r="E25" s="319">
        <f>'Nut Intake Assessment Tool'!N46</f>
        <v>0.59</v>
      </c>
      <c r="F25" s="338">
        <f>'Nut Intake Assessment Tool'!O46</f>
        <v>8.9830508474576281</v>
      </c>
      <c r="G25" s="316">
        <f>'Nut Intake Assessment Tool'!E43</f>
        <v>33</v>
      </c>
      <c r="H25" s="294">
        <f>'Nut Intake Assessment Tool'!F43</f>
        <v>40</v>
      </c>
      <c r="I25" s="294">
        <f>'Nut Intake Assessment Tool'!G43</f>
        <v>4</v>
      </c>
      <c r="J25" s="294">
        <f>'Nut Intake Assessment Tool'!H43</f>
        <v>9.3000000000000007</v>
      </c>
      <c r="K25" s="294">
        <f>'Nut Intake Assessment Tool'!I43</f>
        <v>0</v>
      </c>
      <c r="L25" s="294">
        <f>'Nut Intake Assessment Tool'!J43</f>
        <v>0</v>
      </c>
      <c r="M25" s="294">
        <f>'Nut Intake Assessment Tool'!K43</f>
        <v>0</v>
      </c>
      <c r="N25" s="294">
        <f>'Nut Intake Assessment Tool'!L43</f>
        <v>0</v>
      </c>
      <c r="O25" s="220"/>
      <c r="P25" s="220"/>
      <c r="R25" s="194" t="str">
        <f>IFERROR(IF('Nut Intake Assessment Tool'!$B$12=2,VLOOKUP(B25,'SUL EFSA'!A19:AJ61,'Nut Intake Assessment Tool'!$B$4,FALSE),VLOOKUP(B25,'SUL UK'!A19:AJ61,'Nut Intake Assessment Tool'!$B$4,FALSE)),"N/A")</f>
        <v>ND</v>
      </c>
    </row>
    <row r="26" spans="1:18" ht="15" thickBot="1">
      <c r="A26" s="529"/>
      <c r="B26" s="308" t="str">
        <f>'Nut Intake Assessment Tool'!C47</f>
        <v>Riboflavin B2, mg</v>
      </c>
      <c r="C26" s="304" t="str">
        <f>'Nut Intake Assessment Tool'!D47</f>
        <v>RNI</v>
      </c>
      <c r="D26" s="312">
        <f>'Nut Intake Assessment Tool'!M47</f>
        <v>6.9</v>
      </c>
      <c r="E26" s="318">
        <f>'Nut Intake Assessment Tool'!N47</f>
        <v>0.8</v>
      </c>
      <c r="F26" s="338">
        <f>'Nut Intake Assessment Tool'!O47</f>
        <v>8.625</v>
      </c>
      <c r="G26" s="315">
        <f>'Nut Intake Assessment Tool'!E44</f>
        <v>71</v>
      </c>
      <c r="H26" s="293">
        <f>'Nut Intake Assessment Tool'!F44</f>
        <v>200</v>
      </c>
      <c r="I26" s="293">
        <f>'Nut Intake Assessment Tool'!G44</f>
        <v>20</v>
      </c>
      <c r="J26" s="293">
        <f>'Nut Intake Assessment Tool'!H44</f>
        <v>60</v>
      </c>
      <c r="K26" s="293">
        <f>'Nut Intake Assessment Tool'!I44</f>
        <v>0</v>
      </c>
      <c r="L26" s="293">
        <f>'Nut Intake Assessment Tool'!J44</f>
        <v>0</v>
      </c>
      <c r="M26" s="293">
        <f>'Nut Intake Assessment Tool'!K44</f>
        <v>0</v>
      </c>
      <c r="N26" s="293">
        <f>'Nut Intake Assessment Tool'!L44</f>
        <v>0</v>
      </c>
      <c r="O26" s="220"/>
      <c r="P26" s="220"/>
      <c r="R26" s="194" t="str">
        <f>IFERROR(IF('Nut Intake Assessment Tool'!$B$12=2,VLOOKUP(B26,'SUL EFSA'!A20:AJ62,'Nut Intake Assessment Tool'!$B$4,FALSE),VLOOKUP(B26,'SUL UK'!A20:AJ62,'Nut Intake Assessment Tool'!$B$4,FALSE)),"N/A")</f>
        <v>ND</v>
      </c>
    </row>
    <row r="27" spans="1:18" ht="15" thickBot="1">
      <c r="A27" s="529"/>
      <c r="B27" s="307" t="str">
        <f>'Nut Intake Assessment Tool'!C48</f>
        <v>Niacin (B3), mg Niacin Eq</v>
      </c>
      <c r="C27" s="303" t="str">
        <f>'Nut Intake Assessment Tool'!D48</f>
        <v>RNI</v>
      </c>
      <c r="D27" s="313">
        <f>'Nut Intake Assessment Tool'!M48</f>
        <v>100</v>
      </c>
      <c r="E27" s="319">
        <f>'Nut Intake Assessment Tool'!N48</f>
        <v>9.6999999999999993</v>
      </c>
      <c r="F27" s="338">
        <f>'Nut Intake Assessment Tool'!O48</f>
        <v>10.309278350515465</v>
      </c>
      <c r="G27" s="316">
        <f>'Nut Intake Assessment Tool'!E45</f>
        <v>126</v>
      </c>
      <c r="H27" s="294">
        <f>'Nut Intake Assessment Tool'!F45</f>
        <v>140</v>
      </c>
      <c r="I27" s="294">
        <f>'Nut Intake Assessment Tool'!G45</f>
        <v>14</v>
      </c>
      <c r="J27" s="294">
        <f>'Nut Intake Assessment Tool'!H45</f>
        <v>40</v>
      </c>
      <c r="K27" s="294">
        <f>'Nut Intake Assessment Tool'!I45</f>
        <v>0</v>
      </c>
      <c r="L27" s="294">
        <f>'Nut Intake Assessment Tool'!J45</f>
        <v>0</v>
      </c>
      <c r="M27" s="294">
        <f>'Nut Intake Assessment Tool'!K45</f>
        <v>0</v>
      </c>
      <c r="N27" s="294">
        <f>'Nut Intake Assessment Tool'!L45</f>
        <v>0</v>
      </c>
      <c r="O27" s="220"/>
      <c r="P27" s="220"/>
      <c r="R27" s="194" t="str">
        <f>IFERROR(IF('Nut Intake Assessment Tool'!$B$12=2,VLOOKUP(B27,'SUL EFSA'!A21:AJ63,'Nut Intake Assessment Tool'!$B$4,FALSE),VLOOKUP(B27,'SUL UK'!A21:AJ63,'Nut Intake Assessment Tool'!$B$4,FALSE)),"N/A")</f>
        <v>ND</v>
      </c>
    </row>
    <row r="28" spans="1:18" ht="15" thickBot="1">
      <c r="A28" s="529"/>
      <c r="B28" s="308" t="str">
        <f>'Nut Intake Assessment Tool'!C49</f>
        <v>Vitamin B6, mg</v>
      </c>
      <c r="C28" s="304" t="str">
        <f>'Nut Intake Assessment Tool'!D49</f>
        <v>RNI</v>
      </c>
      <c r="D28" s="312">
        <f>'Nut Intake Assessment Tool'!M49</f>
        <v>7.2</v>
      </c>
      <c r="E28" s="318">
        <f>'Nut Intake Assessment Tool'!N49</f>
        <v>0.9</v>
      </c>
      <c r="F28" s="338">
        <f>'Nut Intake Assessment Tool'!O49</f>
        <v>8</v>
      </c>
      <c r="G28" s="315">
        <f>'Nut Intake Assessment Tool'!E46</f>
        <v>1.3</v>
      </c>
      <c r="H28" s="293">
        <f>'Nut Intake Assessment Tool'!F46</f>
        <v>2.5</v>
      </c>
      <c r="I28" s="293">
        <f>'Nut Intake Assessment Tool'!G46</f>
        <v>0.25</v>
      </c>
      <c r="J28" s="293">
        <f>'Nut Intake Assessment Tool'!H46</f>
        <v>1.2</v>
      </c>
      <c r="K28" s="293">
        <f>'Nut Intake Assessment Tool'!I46</f>
        <v>0</v>
      </c>
      <c r="L28" s="293">
        <f>'Nut Intake Assessment Tool'!J46</f>
        <v>0</v>
      </c>
      <c r="M28" s="293">
        <f>'Nut Intake Assessment Tool'!K46</f>
        <v>0</v>
      </c>
      <c r="N28" s="293">
        <f>'Nut Intake Assessment Tool'!L46</f>
        <v>0</v>
      </c>
      <c r="O28" s="220"/>
      <c r="P28" s="220"/>
      <c r="R28" s="194">
        <f>IFERROR(IF('Nut Intake Assessment Tool'!$B$12=2,VLOOKUP(B28,'SUL EFSA'!A22:AJ64,'Nut Intake Assessment Tool'!$B$4,FALSE),VLOOKUP(B28,'SUL UK'!A22:AJ64,'Nut Intake Assessment Tool'!$B$4,FALSE)),"N/A")</f>
        <v>3.06</v>
      </c>
    </row>
    <row r="29" spans="1:18" ht="15" thickBot="1">
      <c r="A29" s="529"/>
      <c r="B29" s="307" t="str">
        <f>'Nut Intake Assessment Tool'!C50</f>
        <v>Folic Acid, µg</v>
      </c>
      <c r="C29" s="303" t="str">
        <f>'Nut Intake Assessment Tool'!D50</f>
        <v>RNI</v>
      </c>
      <c r="D29" s="313">
        <f>'Nut Intake Assessment Tool'!M50</f>
        <v>1195</v>
      </c>
      <c r="E29" s="319">
        <f>'Nut Intake Assessment Tool'!N50</f>
        <v>100</v>
      </c>
      <c r="F29" s="338">
        <f>'Nut Intake Assessment Tool'!O50</f>
        <v>11.95</v>
      </c>
      <c r="G29" s="316">
        <f>'Nut Intake Assessment Tool'!E47</f>
        <v>2.2000000000000002</v>
      </c>
      <c r="H29" s="294">
        <f>'Nut Intake Assessment Tool'!F47</f>
        <v>3</v>
      </c>
      <c r="I29" s="294">
        <f>'Nut Intake Assessment Tool'!G47</f>
        <v>0.3</v>
      </c>
      <c r="J29" s="294">
        <f>'Nut Intake Assessment Tool'!H47</f>
        <v>1.4</v>
      </c>
      <c r="K29" s="294">
        <f>'Nut Intake Assessment Tool'!I47</f>
        <v>0</v>
      </c>
      <c r="L29" s="294">
        <f>'Nut Intake Assessment Tool'!J47</f>
        <v>0</v>
      </c>
      <c r="M29" s="294">
        <f>'Nut Intake Assessment Tool'!K47</f>
        <v>0</v>
      </c>
      <c r="N29" s="294">
        <f>'Nut Intake Assessment Tool'!L47</f>
        <v>0</v>
      </c>
      <c r="O29" s="220"/>
      <c r="P29" s="220"/>
      <c r="R29" s="194" t="str">
        <f>IFERROR(IF('Nut Intake Assessment Tool'!$B$12=2,VLOOKUP(B29,'SUL EFSA'!A23:AJ65,'Nut Intake Assessment Tool'!$B$4,FALSE),VLOOKUP(B29,'SUL UK'!A23:AJ65,'Nut Intake Assessment Tool'!$B$4,FALSE)),"N/A")</f>
        <v>ND</v>
      </c>
    </row>
    <row r="30" spans="1:18" ht="15" thickBot="1">
      <c r="A30" s="529"/>
      <c r="B30" s="308" t="str">
        <f>'Nut Intake Assessment Tool'!C51</f>
        <v>Vitamin B12, µg</v>
      </c>
      <c r="C30" s="304" t="str">
        <f>'Nut Intake Assessment Tool'!D51</f>
        <v>RNI</v>
      </c>
      <c r="D30" s="312">
        <f>'Nut Intake Assessment Tool'!M51</f>
        <v>13</v>
      </c>
      <c r="E30" s="318">
        <f>'Nut Intake Assessment Tool'!N51</f>
        <v>0.8</v>
      </c>
      <c r="F30" s="338">
        <f>'Nut Intake Assessment Tool'!O51</f>
        <v>16.25</v>
      </c>
      <c r="G30" s="315">
        <f>'Nut Intake Assessment Tool'!E48</f>
        <v>31</v>
      </c>
      <c r="H30" s="293">
        <f>'Nut Intake Assessment Tool'!F48</f>
        <v>49</v>
      </c>
      <c r="I30" s="293">
        <f>'Nut Intake Assessment Tool'!G48</f>
        <v>4.9000000000000004</v>
      </c>
      <c r="J30" s="293">
        <f>'Nut Intake Assessment Tool'!H48</f>
        <v>15</v>
      </c>
      <c r="K30" s="293">
        <f>'Nut Intake Assessment Tool'!I48</f>
        <v>0</v>
      </c>
      <c r="L30" s="293">
        <f>'Nut Intake Assessment Tool'!J48</f>
        <v>0</v>
      </c>
      <c r="M30" s="293">
        <f>'Nut Intake Assessment Tool'!K48</f>
        <v>0</v>
      </c>
      <c r="N30" s="293">
        <f>'Nut Intake Assessment Tool'!L48</f>
        <v>0</v>
      </c>
      <c r="O30" s="220"/>
      <c r="P30" s="220"/>
      <c r="R30" s="194" t="str">
        <f>IFERROR(IF('Nut Intake Assessment Tool'!$B$12=2,VLOOKUP(B30,'SUL EFSA'!A24:AJ66,'Nut Intake Assessment Tool'!$B$4,FALSE),VLOOKUP(B30,'SUL UK'!A24:AJ66,'Nut Intake Assessment Tool'!$B$4,FALSE)),"N/A")</f>
        <v>ND</v>
      </c>
    </row>
    <row r="31" spans="1:18" ht="15" thickBot="1">
      <c r="A31" s="529"/>
      <c r="B31" s="307" t="str">
        <f>'Nut Intake Assessment Tool'!C52</f>
        <v>Biotin, µg (min)</v>
      </c>
      <c r="C31" s="303" t="str">
        <f>'Nut Intake Assessment Tool'!D52</f>
        <v>Safe Intake</v>
      </c>
      <c r="D31" s="313">
        <f>'Nut Intake Assessment Tool'!M52</f>
        <v>209</v>
      </c>
      <c r="E31" s="319">
        <f>'Nut Intake Assessment Tool'!N52</f>
        <v>10</v>
      </c>
      <c r="F31" s="338">
        <f>'Nut Intake Assessment Tool'!O52</f>
        <v>20.9</v>
      </c>
      <c r="G31" s="316">
        <f>'Nut Intake Assessment Tool'!E49</f>
        <v>2.2000000000000002</v>
      </c>
      <c r="H31" s="294">
        <f>'Nut Intake Assessment Tool'!F49</f>
        <v>3</v>
      </c>
      <c r="I31" s="294">
        <f>'Nut Intake Assessment Tool'!G49</f>
        <v>0.3</v>
      </c>
      <c r="J31" s="294">
        <f>'Nut Intake Assessment Tool'!H49</f>
        <v>1.7</v>
      </c>
      <c r="K31" s="294">
        <f>'Nut Intake Assessment Tool'!I49</f>
        <v>0</v>
      </c>
      <c r="L31" s="294">
        <f>'Nut Intake Assessment Tool'!J49</f>
        <v>0</v>
      </c>
      <c r="M31" s="294">
        <f>'Nut Intake Assessment Tool'!K49</f>
        <v>0</v>
      </c>
      <c r="N31" s="294">
        <f>'Nut Intake Assessment Tool'!L49</f>
        <v>0</v>
      </c>
      <c r="O31" s="220"/>
      <c r="P31" s="220"/>
      <c r="R31" s="194" t="str">
        <f>IFERROR(IF('Nut Intake Assessment Tool'!$B$12=2,VLOOKUP(B31,'SUL EFSA'!A25:AJ67,'Nut Intake Assessment Tool'!$B$4,FALSE),VLOOKUP(B31,'SUL UK'!A25:AJ67,'Nut Intake Assessment Tool'!$B$4,FALSE)),"N/A")</f>
        <v>ND</v>
      </c>
    </row>
    <row r="32" spans="1:18" ht="15" thickBot="1">
      <c r="A32" s="529"/>
      <c r="B32" s="307" t="str">
        <f>'Nut Intake Assessment Tool'!C53</f>
        <v>Pantothenic Acid (B5), mg</v>
      </c>
      <c r="C32" s="303" t="str">
        <f>'Nut Intake Assessment Tool'!D53</f>
        <v>Safe Intake</v>
      </c>
      <c r="D32" s="313">
        <f>'Nut Intake Assessment Tool'!M53</f>
        <v>23</v>
      </c>
      <c r="E32" s="319">
        <f>'Nut Intake Assessment Tool'!N53</f>
        <v>3</v>
      </c>
      <c r="F32" s="339">
        <f>'Nut Intake Assessment Tool'!O53</f>
        <v>7.666666666666667</v>
      </c>
      <c r="G32" s="316">
        <f>'Nut Intake Assessment Tool'!E50</f>
        <v>251</v>
      </c>
      <c r="H32" s="294">
        <f>'Nut Intake Assessment Tool'!F50</f>
        <v>640</v>
      </c>
      <c r="I32" s="294">
        <f>'Nut Intake Assessment Tool'!G50</f>
        <v>64</v>
      </c>
      <c r="J32" s="294">
        <f>'Nut Intake Assessment Tool'!H50</f>
        <v>240</v>
      </c>
      <c r="K32" s="294">
        <f>'Nut Intake Assessment Tool'!I50</f>
        <v>0</v>
      </c>
      <c r="L32" s="294">
        <f>'Nut Intake Assessment Tool'!J50</f>
        <v>0</v>
      </c>
      <c r="M32" s="294">
        <f>'Nut Intake Assessment Tool'!K50</f>
        <v>0</v>
      </c>
      <c r="N32" s="294">
        <f>'Nut Intake Assessment Tool'!L50</f>
        <v>0</v>
      </c>
      <c r="O32" s="220"/>
      <c r="P32" s="220"/>
      <c r="R32" s="194" t="str">
        <f>IFERROR(IF('Nut Intake Assessment Tool'!$B$12=2,VLOOKUP(B32,'SUL EFSA'!A26:AJ68,'Nut Intake Assessment Tool'!$B$4,FALSE),VLOOKUP(B32,'SUL UK'!A26:AJ68,'Nut Intake Assessment Tool'!$B$4,FALSE)),"N/A")</f>
        <v>ND</v>
      </c>
    </row>
    <row r="33" spans="1:18" ht="14.45" customHeight="1" thickBot="1">
      <c r="A33" s="539" t="s">
        <v>94</v>
      </c>
      <c r="B33" s="310" t="str">
        <f>'Nut Intake Assessment Tool'!C54</f>
        <v>Sodium, mg</v>
      </c>
      <c r="C33" s="306" t="str">
        <f>'Nut Intake Assessment Tool'!D54</f>
        <v>RNI</v>
      </c>
      <c r="D33" s="311">
        <f>'Nut Intake Assessment Tool'!M54</f>
        <v>2689</v>
      </c>
      <c r="E33" s="317">
        <f>'Nut Intake Assessment Tool'!N54</f>
        <v>690</v>
      </c>
      <c r="F33" s="337">
        <f>'Nut Intake Assessment Tool'!O54</f>
        <v>3.8971014492753624</v>
      </c>
      <c r="G33" s="292">
        <f>'Nut Intake Assessment Tool'!E51</f>
        <v>4.4000000000000004</v>
      </c>
      <c r="H33" s="292">
        <f>'Nut Intake Assessment Tool'!F51</f>
        <v>5</v>
      </c>
      <c r="I33" s="292">
        <f>'Nut Intake Assessment Tool'!G51</f>
        <v>0.5</v>
      </c>
      <c r="J33" s="292">
        <f>'Nut Intake Assessment Tool'!H51</f>
        <v>2.8</v>
      </c>
      <c r="K33" s="292">
        <f>'Nut Intake Assessment Tool'!I51</f>
        <v>0</v>
      </c>
      <c r="L33" s="292">
        <f>'Nut Intake Assessment Tool'!J51</f>
        <v>0</v>
      </c>
      <c r="M33" s="292">
        <f>'Nut Intake Assessment Tool'!K51</f>
        <v>0</v>
      </c>
      <c r="N33" s="292">
        <f>'Nut Intake Assessment Tool'!L51</f>
        <v>0</v>
      </c>
      <c r="O33" s="220"/>
      <c r="P33" s="220"/>
      <c r="R33" s="194" t="str">
        <f>IFERROR(IF('Nut Intake Assessment Tool'!$B$12=2,VLOOKUP(B33,'SUL EFSA'!A27:AJ69,'Nut Intake Assessment Tool'!$B$4,FALSE),VLOOKUP(B33,'SUL UK'!A27:AJ69,'Nut Intake Assessment Tool'!$B$4,FALSE)),"N/A")</f>
        <v>ND</v>
      </c>
    </row>
    <row r="34" spans="1:18" ht="15" thickBot="1">
      <c r="A34" s="539"/>
      <c r="B34" s="308" t="str">
        <f>'Nut Intake Assessment Tool'!C55</f>
        <v>Potassium, mg</v>
      </c>
      <c r="C34" s="304" t="str">
        <f>'Nut Intake Assessment Tool'!D55</f>
        <v>RNI</v>
      </c>
      <c r="D34" s="312">
        <f>'Nut Intake Assessment Tool'!M55</f>
        <v>5494</v>
      </c>
      <c r="E34" s="320">
        <f>'Nut Intake Assessment Tool'!N55</f>
        <v>1095</v>
      </c>
      <c r="F34" s="338">
        <f>'Nut Intake Assessment Tool'!O55</f>
        <v>5.0173515981735157</v>
      </c>
      <c r="G34" s="293">
        <f>'Nut Intake Assessment Tool'!E52</f>
        <v>44</v>
      </c>
      <c r="H34" s="293">
        <f>'Nut Intake Assessment Tool'!F52</f>
        <v>48</v>
      </c>
      <c r="I34" s="293">
        <f>'Nut Intake Assessment Tool'!G52</f>
        <v>4.8</v>
      </c>
      <c r="J34" s="293">
        <f>'Nut Intake Assessment Tool'!H52</f>
        <v>112</v>
      </c>
      <c r="K34" s="293">
        <f>'Nut Intake Assessment Tool'!I52</f>
        <v>0</v>
      </c>
      <c r="L34" s="293">
        <f>'Nut Intake Assessment Tool'!J52</f>
        <v>0</v>
      </c>
      <c r="M34" s="293">
        <f>'Nut Intake Assessment Tool'!K52</f>
        <v>0</v>
      </c>
      <c r="N34" s="293">
        <f>'Nut Intake Assessment Tool'!L52</f>
        <v>0</v>
      </c>
      <c r="O34" s="220"/>
      <c r="P34" s="220"/>
      <c r="R34" s="194" t="str">
        <f>IFERROR(IF('Nut Intake Assessment Tool'!$B$12=2,VLOOKUP(B34,'SUL EFSA'!A28:AJ70,'Nut Intake Assessment Tool'!$B$4,FALSE),VLOOKUP(B34,'SUL UK'!A28:AJ70,'Nut Intake Assessment Tool'!$B$4,FALSE)),"N/A")</f>
        <v>ND</v>
      </c>
    </row>
    <row r="35" spans="1:18" ht="15" thickBot="1">
      <c r="A35" s="539"/>
      <c r="B35" s="307" t="str">
        <f>'Nut Intake Assessment Tool'!C56</f>
        <v>Chloride, mg</v>
      </c>
      <c r="C35" s="303" t="str">
        <f>'Nut Intake Assessment Tool'!D56</f>
        <v>RNI</v>
      </c>
      <c r="D35" s="313">
        <f>'Nut Intake Assessment Tool'!M56</f>
        <v>3948</v>
      </c>
      <c r="E35" s="321">
        <f>'Nut Intake Assessment Tool'!N56</f>
        <v>1065</v>
      </c>
      <c r="F35" s="338">
        <f>'Nut Intake Assessment Tool'!O56</f>
        <v>3.7070422535211267</v>
      </c>
      <c r="G35" s="294">
        <f>'Nut Intake Assessment Tool'!E53</f>
        <v>8.6999999999999993</v>
      </c>
      <c r="H35" s="294">
        <f>'Nut Intake Assessment Tool'!F53</f>
        <v>9</v>
      </c>
      <c r="I35" s="294">
        <f>'Nut Intake Assessment Tool'!G53</f>
        <v>0.9</v>
      </c>
      <c r="J35" s="294">
        <f>'Nut Intake Assessment Tool'!H53</f>
        <v>4.7</v>
      </c>
      <c r="K35" s="294">
        <f>'Nut Intake Assessment Tool'!I53</f>
        <v>0</v>
      </c>
      <c r="L35" s="294">
        <f>'Nut Intake Assessment Tool'!J53</f>
        <v>0</v>
      </c>
      <c r="M35" s="294">
        <f>'Nut Intake Assessment Tool'!K53</f>
        <v>0</v>
      </c>
      <c r="N35" s="294">
        <f>'Nut Intake Assessment Tool'!L53</f>
        <v>0</v>
      </c>
      <c r="O35" s="220"/>
      <c r="P35" s="220"/>
      <c r="R35" s="194" t="str">
        <f>IFERROR(IF('Nut Intake Assessment Tool'!$B$12=2,VLOOKUP(B35,'SUL EFSA'!A29:AJ71,'Nut Intake Assessment Tool'!$B$4,FALSE),VLOOKUP(B35,'SUL UK'!A29:AJ71,'Nut Intake Assessment Tool'!$B$4,FALSE)),"N/A")</f>
        <v>ND</v>
      </c>
    </row>
    <row r="36" spans="1:18" ht="15" thickBot="1">
      <c r="A36" s="539"/>
      <c r="B36" s="308" t="str">
        <f>'Nut Intake Assessment Tool'!C57</f>
        <v>Calcium, mg</v>
      </c>
      <c r="C36" s="304" t="str">
        <f>'Nut Intake Assessment Tool'!D57</f>
        <v>RNI</v>
      </c>
      <c r="D36" s="312">
        <f>'Nut Intake Assessment Tool'!M57</f>
        <v>3985</v>
      </c>
      <c r="E36" s="320">
        <f>'Nut Intake Assessment Tool'!N57</f>
        <v>452</v>
      </c>
      <c r="F36" s="338">
        <f>'Nut Intake Assessment Tool'!O57</f>
        <v>8.8163716814159301</v>
      </c>
      <c r="G36" s="293">
        <f>'Nut Intake Assessment Tool'!E54</f>
        <v>1421</v>
      </c>
      <c r="H36" s="293">
        <f>'Nut Intake Assessment Tool'!F54</f>
        <v>1150</v>
      </c>
      <c r="I36" s="293">
        <f>'Nut Intake Assessment Tool'!G54</f>
        <v>115</v>
      </c>
      <c r="J36" s="293">
        <f>'Nut Intake Assessment Tool'!H54</f>
        <v>2.7</v>
      </c>
      <c r="K36" s="293">
        <f>'Nut Intake Assessment Tool'!I54</f>
        <v>0</v>
      </c>
      <c r="L36" s="293">
        <f>'Nut Intake Assessment Tool'!J54</f>
        <v>0</v>
      </c>
      <c r="M36" s="293">
        <f>'Nut Intake Assessment Tool'!K54</f>
        <v>0</v>
      </c>
      <c r="N36" s="293">
        <f>'Nut Intake Assessment Tool'!L54</f>
        <v>0</v>
      </c>
      <c r="O36" s="220"/>
      <c r="P36" s="220"/>
      <c r="R36" s="194" t="str">
        <f>IFERROR(IF('Nut Intake Assessment Tool'!$B$12=2,VLOOKUP(B36,'SUL EFSA'!A30:AJ72,'Nut Intake Assessment Tool'!$B$4,FALSE),VLOOKUP(B36,'SUL UK'!A30:AJ72,'Nut Intake Assessment Tool'!$B$4,FALSE)),"N/A")</f>
        <v>ND</v>
      </c>
    </row>
    <row r="37" spans="1:18" ht="15" thickBot="1">
      <c r="A37" s="539"/>
      <c r="B37" s="307" t="str">
        <f>'Nut Intake Assessment Tool'!C58</f>
        <v>Phosphorus, mg</v>
      </c>
      <c r="C37" s="303" t="str">
        <f>'Nut Intake Assessment Tool'!D58</f>
        <v>RNI</v>
      </c>
      <c r="D37" s="313">
        <f>'Nut Intake Assessment Tool'!M58</f>
        <v>3466</v>
      </c>
      <c r="E37" s="321">
        <f>'Nut Intake Assessment Tool'!N58</f>
        <v>349</v>
      </c>
      <c r="F37" s="338">
        <f>'Nut Intake Assessment Tool'!O58</f>
        <v>9.9312320916905446</v>
      </c>
      <c r="G37" s="294">
        <f>'Nut Intake Assessment Tool'!E55</f>
        <v>2733</v>
      </c>
      <c r="H37" s="294">
        <f>'Nut Intake Assessment Tool'!F55</f>
        <v>2460</v>
      </c>
      <c r="I37" s="294">
        <f>'Nut Intake Assessment Tool'!G55</f>
        <v>290</v>
      </c>
      <c r="J37" s="294">
        <f>'Nut Intake Assessment Tool'!H55</f>
        <v>11</v>
      </c>
      <c r="K37" s="294">
        <f>'Nut Intake Assessment Tool'!I55</f>
        <v>0</v>
      </c>
      <c r="L37" s="294">
        <f>'Nut Intake Assessment Tool'!J55</f>
        <v>0</v>
      </c>
      <c r="M37" s="294">
        <f>'Nut Intake Assessment Tool'!K55</f>
        <v>0</v>
      </c>
      <c r="N37" s="294">
        <f>'Nut Intake Assessment Tool'!L55</f>
        <v>0</v>
      </c>
      <c r="O37" s="220"/>
      <c r="P37" s="220"/>
      <c r="R37" s="194" t="str">
        <f>IFERROR(IF('Nut Intake Assessment Tool'!$B$12=2,VLOOKUP(B37,'SUL EFSA'!A31:AJ73,'Nut Intake Assessment Tool'!$B$4,FALSE),VLOOKUP(B37,'SUL UK'!A31:AJ73,'Nut Intake Assessment Tool'!$B$4,FALSE)),"N/A")</f>
        <v>ND</v>
      </c>
    </row>
    <row r="38" spans="1:18" ht="15" thickBot="1">
      <c r="A38" s="539"/>
      <c r="B38" s="309" t="str">
        <f>'Nut Intake Assessment Tool'!C59</f>
        <v>Magnesium, mg</v>
      </c>
      <c r="C38" s="305" t="str">
        <f>'Nut Intake Assessment Tool'!D59</f>
        <v>RNI</v>
      </c>
      <c r="D38" s="322">
        <f>'Nut Intake Assessment Tool'!M59</f>
        <v>848</v>
      </c>
      <c r="E38" s="320">
        <f>'Nut Intake Assessment Tool'!N59</f>
        <v>117</v>
      </c>
      <c r="F38" s="339">
        <f>'Nut Intake Assessment Tool'!O59</f>
        <v>7.2478632478632479</v>
      </c>
      <c r="G38" s="295">
        <f>'Nut Intake Assessment Tool'!E56</f>
        <v>1967</v>
      </c>
      <c r="H38" s="295">
        <f>'Nut Intake Assessment Tool'!F56</f>
        <v>1800</v>
      </c>
      <c r="I38" s="295">
        <f>'Nut Intake Assessment Tool'!G56</f>
        <v>180</v>
      </c>
      <c r="J38" s="295">
        <f>'Nut Intake Assessment Tool'!H56</f>
        <v>1.2</v>
      </c>
      <c r="K38" s="295">
        <f>'Nut Intake Assessment Tool'!I56</f>
        <v>0</v>
      </c>
      <c r="L38" s="295">
        <f>'Nut Intake Assessment Tool'!J56</f>
        <v>0</v>
      </c>
      <c r="M38" s="295">
        <f>'Nut Intake Assessment Tool'!K56</f>
        <v>0</v>
      </c>
      <c r="N38" s="295">
        <f>'Nut Intake Assessment Tool'!L56</f>
        <v>0</v>
      </c>
      <c r="O38" s="220"/>
      <c r="P38" s="220"/>
      <c r="R38" s="194" t="str">
        <f>IFERROR(IF('Nut Intake Assessment Tool'!$B$12=2,VLOOKUP(B38,'SUL EFSA'!A32:AJ74,'Nut Intake Assessment Tool'!$B$4,FALSE),VLOOKUP(B38,'SUL UK'!A32:AJ74,'Nut Intake Assessment Tool'!$B$4,FALSE)),"N/A")</f>
        <v>ND</v>
      </c>
    </row>
    <row r="39" spans="1:18" ht="14.45" customHeight="1" thickBot="1">
      <c r="A39" s="529" t="s">
        <v>95</v>
      </c>
      <c r="B39" s="310" t="str">
        <f>'Nut Intake Assessment Tool'!C60</f>
        <v>Iron, mg</v>
      </c>
      <c r="C39" s="306" t="str">
        <f>'Nut Intake Assessment Tool'!D60</f>
        <v>RNI</v>
      </c>
      <c r="D39" s="311">
        <f>'Nut Intake Assessment Tool'!M60</f>
        <v>66</v>
      </c>
      <c r="E39" s="323">
        <f>'Nut Intake Assessment Tool'!N60</f>
        <v>6.1</v>
      </c>
      <c r="F39" s="337">
        <f>'Nut Intake Assessment Tool'!O60</f>
        <v>10.819672131147541</v>
      </c>
      <c r="G39" s="292">
        <f>'Nut Intake Assessment Tool'!E57</f>
        <v>1421</v>
      </c>
      <c r="H39" s="292">
        <f>'Nut Intake Assessment Tool'!F57</f>
        <v>1600</v>
      </c>
      <c r="I39" s="292">
        <f>'Nut Intake Assessment Tool'!G57</f>
        <v>160</v>
      </c>
      <c r="J39" s="292">
        <f>'Nut Intake Assessment Tool'!H57</f>
        <v>804</v>
      </c>
      <c r="K39" s="292">
        <f>'Nut Intake Assessment Tool'!I57</f>
        <v>0</v>
      </c>
      <c r="L39" s="292">
        <f>'Nut Intake Assessment Tool'!J57</f>
        <v>0</v>
      </c>
      <c r="M39" s="292">
        <f>'Nut Intake Assessment Tool'!K57</f>
        <v>0</v>
      </c>
      <c r="N39" s="292">
        <f>'Nut Intake Assessment Tool'!L57</f>
        <v>0</v>
      </c>
      <c r="O39" s="220"/>
      <c r="P39" s="220"/>
      <c r="R39" s="194" t="str">
        <f>IFERROR(IF('Nut Intake Assessment Tool'!$B$12=2,VLOOKUP(B39,'SUL EFSA'!A33:AJ75,'Nut Intake Assessment Tool'!$B$4,FALSE),VLOOKUP(B39,'SUL UK'!A33:AJ75,'Nut Intake Assessment Tool'!$B$4,FALSE)),"N/A")</f>
        <v>ND</v>
      </c>
    </row>
    <row r="40" spans="1:18" ht="15" thickBot="1">
      <c r="A40" s="529"/>
      <c r="B40" s="308" t="str">
        <f>'Nut Intake Assessment Tool'!C61</f>
        <v>Zinc, mg</v>
      </c>
      <c r="C40" s="304" t="str">
        <f>'Nut Intake Assessment Tool'!D61</f>
        <v>RNI</v>
      </c>
      <c r="D40" s="312">
        <f>'Nut Intake Assessment Tool'!M61</f>
        <v>49</v>
      </c>
      <c r="E40" s="318">
        <f>'Nut Intake Assessment Tool'!N61</f>
        <v>6.5</v>
      </c>
      <c r="F40" s="338">
        <f>'Nut Intake Assessment Tool'!O61</f>
        <v>7.5384615384615383</v>
      </c>
      <c r="G40" s="293">
        <f>'Nut Intake Assessment Tool'!E58</f>
        <v>874</v>
      </c>
      <c r="H40" s="293">
        <f>'Nut Intake Assessment Tool'!F58</f>
        <v>1900</v>
      </c>
      <c r="I40" s="293">
        <f>'Nut Intake Assessment Tool'!G58</f>
        <v>190</v>
      </c>
      <c r="J40" s="293">
        <f>'Nut Intake Assessment Tool'!H58</f>
        <v>502</v>
      </c>
      <c r="K40" s="293">
        <f>'Nut Intake Assessment Tool'!I58</f>
        <v>0</v>
      </c>
      <c r="L40" s="293">
        <f>'Nut Intake Assessment Tool'!J58</f>
        <v>0</v>
      </c>
      <c r="M40" s="293">
        <f>'Nut Intake Assessment Tool'!K58</f>
        <v>0</v>
      </c>
      <c r="N40" s="293">
        <f>'Nut Intake Assessment Tool'!L58</f>
        <v>0</v>
      </c>
      <c r="O40" s="220"/>
      <c r="P40" s="220"/>
      <c r="R40" s="194">
        <f>IFERROR(IF('Nut Intake Assessment Tool'!$B$12=2,VLOOKUP(B40,'SUL EFSA'!A34:AJ76,'Nut Intake Assessment Tool'!$B$4,FALSE),VLOOKUP(B40,'SUL UK'!A34:AJ76,'Nut Intake Assessment Tool'!$B$4,FALSE)),"N/A")</f>
        <v>25</v>
      </c>
    </row>
    <row r="41" spans="1:18" ht="15" thickBot="1">
      <c r="A41" s="529"/>
      <c r="B41" s="307" t="str">
        <f>'Nut Intake Assessment Tool'!C62</f>
        <v>Copper, mg</v>
      </c>
      <c r="C41" s="303" t="str">
        <f>'Nut Intake Assessment Tool'!D62</f>
        <v>RNI</v>
      </c>
      <c r="D41" s="313">
        <f>'Nut Intake Assessment Tool'!M62</f>
        <v>4.8</v>
      </c>
      <c r="E41" s="319">
        <f>'Nut Intake Assessment Tool'!N62</f>
        <v>0.6</v>
      </c>
      <c r="F41" s="338">
        <f>'Nut Intake Assessment Tool'!O62</f>
        <v>8</v>
      </c>
      <c r="G41" s="294">
        <f>'Nut Intake Assessment Tool'!E59</f>
        <v>328</v>
      </c>
      <c r="H41" s="294">
        <f>'Nut Intake Assessment Tool'!F59</f>
        <v>290</v>
      </c>
      <c r="I41" s="294">
        <f>'Nut Intake Assessment Tool'!G59</f>
        <v>29</v>
      </c>
      <c r="J41" s="294">
        <f>'Nut Intake Assessment Tool'!H59</f>
        <v>201</v>
      </c>
      <c r="K41" s="294">
        <f>'Nut Intake Assessment Tool'!I59</f>
        <v>0</v>
      </c>
      <c r="L41" s="294">
        <f>'Nut Intake Assessment Tool'!J59</f>
        <v>0</v>
      </c>
      <c r="M41" s="294">
        <f>'Nut Intake Assessment Tool'!K59</f>
        <v>0</v>
      </c>
      <c r="N41" s="294">
        <f>'Nut Intake Assessment Tool'!L59</f>
        <v>0</v>
      </c>
      <c r="O41" s="220"/>
      <c r="P41" s="220"/>
      <c r="R41" s="194">
        <f>IFERROR(IF('Nut Intake Assessment Tool'!$B$12=2,VLOOKUP(B41,'SUL EFSA'!A35:AJ77,'Nut Intake Assessment Tool'!$B$4,FALSE),VLOOKUP(B41,'SUL UK'!A35:AJ77,'Nut Intake Assessment Tool'!$B$4,FALSE)),"N/A")</f>
        <v>2.88</v>
      </c>
    </row>
    <row r="42" spans="1:18" ht="15" thickBot="1">
      <c r="A42" s="529"/>
      <c r="B42" s="308" t="str">
        <f>'Nut Intake Assessment Tool'!C63</f>
        <v xml:space="preserve">Manganese, mg  </v>
      </c>
      <c r="C42" s="304" t="str">
        <f>'Nut Intake Assessment Tool'!D63</f>
        <v>Safe Intake</v>
      </c>
      <c r="D42" s="312">
        <f>'Nut Intake Assessment Tool'!M63</f>
        <v>6.9</v>
      </c>
      <c r="E42" s="318">
        <f>'Nut Intake Assessment Tool'!N63</f>
        <v>0.34</v>
      </c>
      <c r="F42" s="338">
        <f>'Nut Intake Assessment Tool'!O63</f>
        <v>20.294117647058822</v>
      </c>
      <c r="G42" s="293">
        <f>'Nut Intake Assessment Tool'!E60</f>
        <v>17</v>
      </c>
      <c r="H42" s="293">
        <f>'Nut Intake Assessment Tool'!F60</f>
        <v>35</v>
      </c>
      <c r="I42" s="293">
        <f>'Nut Intake Assessment Tool'!G60</f>
        <v>3.5</v>
      </c>
      <c r="J42" s="293">
        <f>'Nut Intake Assessment Tool'!H60</f>
        <v>10</v>
      </c>
      <c r="K42" s="293">
        <f>'Nut Intake Assessment Tool'!I60</f>
        <v>0</v>
      </c>
      <c r="L42" s="293">
        <f>'Nut Intake Assessment Tool'!J60</f>
        <v>0</v>
      </c>
      <c r="M42" s="293">
        <f>'Nut Intake Assessment Tool'!K60</f>
        <v>0</v>
      </c>
      <c r="N42" s="293">
        <f>'Nut Intake Assessment Tool'!L60</f>
        <v>0</v>
      </c>
      <c r="O42" s="220"/>
      <c r="P42" s="220"/>
      <c r="R42" s="194" t="str">
        <f>IFERROR(IF('Nut Intake Assessment Tool'!$B$12=2,VLOOKUP(B42,'SUL EFSA'!A36:AJ78,'Nut Intake Assessment Tool'!$B$4,FALSE),VLOOKUP(B42,'SUL UK'!A36:AJ78,'Nut Intake Assessment Tool'!$B$4,FALSE)),"N/A")</f>
        <v>ND</v>
      </c>
    </row>
    <row r="43" spans="1:18" ht="15" thickBot="1">
      <c r="A43" s="529"/>
      <c r="B43" s="307" t="str">
        <f>'Nut Intake Assessment Tool'!C64</f>
        <v>Selenium, µg</v>
      </c>
      <c r="C43" s="303" t="str">
        <f>'Nut Intake Assessment Tool'!D64</f>
        <v>RNI</v>
      </c>
      <c r="D43" s="313">
        <f>'Nut Intake Assessment Tool'!M64</f>
        <v>277</v>
      </c>
      <c r="E43" s="319">
        <f>'Nut Intake Assessment Tool'!N64</f>
        <v>23.7</v>
      </c>
      <c r="F43" s="338">
        <f>'Nut Intake Assessment Tool'!O64</f>
        <v>11.687763713080169</v>
      </c>
      <c r="G43" s="294">
        <f>'Nut Intake Assessment Tool'!E61</f>
        <v>11</v>
      </c>
      <c r="H43" s="294">
        <f>'Nut Intake Assessment Tool'!F61</f>
        <v>25</v>
      </c>
      <c r="I43" s="294">
        <f>'Nut Intake Assessment Tool'!G61</f>
        <v>2.5</v>
      </c>
      <c r="J43" s="294">
        <f>'Nut Intake Assessment Tool'!H61</f>
        <v>10</v>
      </c>
      <c r="K43" s="294">
        <f>'Nut Intake Assessment Tool'!I61</f>
        <v>0</v>
      </c>
      <c r="L43" s="294">
        <f>'Nut Intake Assessment Tool'!J61</f>
        <v>0</v>
      </c>
      <c r="M43" s="294">
        <f>'Nut Intake Assessment Tool'!K61</f>
        <v>0</v>
      </c>
      <c r="N43" s="294">
        <f>'Nut Intake Assessment Tool'!L61</f>
        <v>0</v>
      </c>
      <c r="O43" s="220"/>
      <c r="P43" s="220"/>
      <c r="R43" s="194">
        <f>IFERROR(IF('Nut Intake Assessment Tool'!$B$12=2,VLOOKUP(B43,'SUL EFSA'!A37:AJ79,'Nut Intake Assessment Tool'!$B$4,FALSE),VLOOKUP(B43,'SUL UK'!A37:AJ79,'Nut Intake Assessment Tool'!$B$4,FALSE)),"N/A")</f>
        <v>450</v>
      </c>
    </row>
    <row r="44" spans="1:18" ht="15" thickBot="1">
      <c r="A44" s="529"/>
      <c r="B44" s="308" t="str">
        <f>'Nut Intake Assessment Tool'!C65</f>
        <v>Chromium, µg</v>
      </c>
      <c r="C44" s="304" t="str">
        <f>'Nut Intake Assessment Tool'!D65</f>
        <v>Safe Intake</v>
      </c>
      <c r="D44" s="312">
        <f>'Nut Intake Assessment Tool'!M65</f>
        <v>234</v>
      </c>
      <c r="E44" s="318">
        <f>'Nut Intake Assessment Tool'!N65</f>
        <v>2.1</v>
      </c>
      <c r="F44" s="338">
        <f>'Nut Intake Assessment Tool'!O65</f>
        <v>111.42857142857143</v>
      </c>
      <c r="G44" s="293">
        <f>'Nut Intake Assessment Tool'!E62</f>
        <v>1.3</v>
      </c>
      <c r="H44" s="293">
        <f>'Nut Intake Assessment Tool'!F62</f>
        <v>2.2999999999999998</v>
      </c>
      <c r="I44" s="293">
        <f>'Nut Intake Assessment Tool'!G62</f>
        <v>0.23</v>
      </c>
      <c r="J44" s="293">
        <f>'Nut Intake Assessment Tool'!H62</f>
        <v>1</v>
      </c>
      <c r="K44" s="293">
        <f>'Nut Intake Assessment Tool'!I62</f>
        <v>0</v>
      </c>
      <c r="L44" s="293">
        <f>'Nut Intake Assessment Tool'!J62</f>
        <v>0</v>
      </c>
      <c r="M44" s="293">
        <f>'Nut Intake Assessment Tool'!K62</f>
        <v>0</v>
      </c>
      <c r="N44" s="293">
        <f>'Nut Intake Assessment Tool'!L62</f>
        <v>0</v>
      </c>
      <c r="O44" s="220"/>
      <c r="P44" s="220"/>
      <c r="R44" s="194" t="str">
        <f>IFERROR(IF('Nut Intake Assessment Tool'!$B$12=2,VLOOKUP(B44,'SUL EFSA'!A38:AJ80,'Nut Intake Assessment Tool'!$B$4,FALSE),VLOOKUP(B44,'SUL UK'!A38:AJ80,'Nut Intake Assessment Tool'!$B$4,FALSE)),"N/A")</f>
        <v>ND</v>
      </c>
    </row>
    <row r="45" spans="1:18" ht="15" thickBot="1">
      <c r="A45" s="529"/>
      <c r="B45" s="307" t="str">
        <f>'Nut Intake Assessment Tool'!C66</f>
        <v xml:space="preserve">Molybdenum, µg </v>
      </c>
      <c r="C45" s="303" t="str">
        <f>'Nut Intake Assessment Tool'!D66</f>
        <v>Safe Intake</v>
      </c>
      <c r="D45" s="313">
        <f>'Nut Intake Assessment Tool'!M66</f>
        <v>304</v>
      </c>
      <c r="E45" s="324" t="str">
        <f>'Nut Intake Assessment Tool'!N66</f>
        <v>ND</v>
      </c>
      <c r="F45" s="338" t="str">
        <f>'Nut Intake Assessment Tool'!O66</f>
        <v>No Data</v>
      </c>
      <c r="G45" s="294">
        <f>'Nut Intake Assessment Tool'!E63</f>
        <v>2</v>
      </c>
      <c r="H45" s="294">
        <f>'Nut Intake Assessment Tool'!F63</f>
        <v>3.1</v>
      </c>
      <c r="I45" s="294">
        <f>'Nut Intake Assessment Tool'!G63</f>
        <v>0.31</v>
      </c>
      <c r="J45" s="294">
        <f>'Nut Intake Assessment Tool'!H63</f>
        <v>1.5</v>
      </c>
      <c r="K45" s="294">
        <f>'Nut Intake Assessment Tool'!I63</f>
        <v>0</v>
      </c>
      <c r="L45" s="294">
        <f>'Nut Intake Assessment Tool'!J63</f>
        <v>0</v>
      </c>
      <c r="M45" s="294">
        <f>'Nut Intake Assessment Tool'!K63</f>
        <v>0</v>
      </c>
      <c r="N45" s="294">
        <f>'Nut Intake Assessment Tool'!L63</f>
        <v>0</v>
      </c>
      <c r="O45" s="220"/>
      <c r="P45" s="220"/>
      <c r="R45" s="194" t="str">
        <f>IFERROR(IF('Nut Intake Assessment Tool'!$B$12=2,VLOOKUP(B45,'SUL EFSA'!A39:AJ81,'Nut Intake Assessment Tool'!$B$4,FALSE),VLOOKUP(B45,'SUL UK'!A39:AJ81,'Nut Intake Assessment Tool'!$B$4,FALSE)),"N/A")</f>
        <v>ND</v>
      </c>
    </row>
    <row r="46" spans="1:18" ht="15" thickBot="1">
      <c r="A46" s="529"/>
      <c r="B46" s="308" t="str">
        <f>'Nut Intake Assessment Tool'!C67</f>
        <v>Iodine, µg</v>
      </c>
      <c r="C46" s="304" t="str">
        <f>'Nut Intake Assessment Tool'!D67</f>
        <v>RNI</v>
      </c>
      <c r="D46" s="312">
        <f>'Nut Intake Assessment Tool'!M67</f>
        <v>773</v>
      </c>
      <c r="E46" s="318">
        <f>'Nut Intake Assessment Tool'!N67</f>
        <v>102</v>
      </c>
      <c r="F46" s="338">
        <f>'Nut Intake Assessment Tool'!O67</f>
        <v>7.5784313725490193</v>
      </c>
      <c r="G46" s="293">
        <f>'Nut Intake Assessment Tool'!E64</f>
        <v>93</v>
      </c>
      <c r="H46" s="293">
        <f>'Nut Intake Assessment Tool'!F64</f>
        <v>130</v>
      </c>
      <c r="I46" s="293">
        <f>'Nut Intake Assessment Tool'!G64</f>
        <v>13</v>
      </c>
      <c r="J46" s="293">
        <f>'Nut Intake Assessment Tool'!H64</f>
        <v>41</v>
      </c>
      <c r="K46" s="293">
        <f>'Nut Intake Assessment Tool'!I64</f>
        <v>0</v>
      </c>
      <c r="L46" s="293">
        <f>'Nut Intake Assessment Tool'!J64</f>
        <v>0</v>
      </c>
      <c r="M46" s="293">
        <f>'Nut Intake Assessment Tool'!K64</f>
        <v>0</v>
      </c>
      <c r="N46" s="293">
        <f>'Nut Intake Assessment Tool'!L64</f>
        <v>0</v>
      </c>
      <c r="O46" s="220"/>
      <c r="P46" s="220"/>
      <c r="R46" s="194" t="str">
        <f>IFERROR(IF('Nut Intake Assessment Tool'!$B$12=2,VLOOKUP(B46,'SUL EFSA'!A40:AJ82,'Nut Intake Assessment Tool'!$B$4,FALSE),VLOOKUP(B46,'SUL UK'!A40:AJ82,'Nut Intake Assessment Tool'!$B$4,FALSE)),"N/A")</f>
        <v>ND</v>
      </c>
    </row>
    <row r="47" spans="1:18" ht="15" thickBot="1">
      <c r="A47" s="529"/>
      <c r="B47" s="307" t="str">
        <f>'Nut Intake Assessment Tool'!C68</f>
        <v>Taurine, mg</v>
      </c>
      <c r="C47" s="303" t="str">
        <f>'Nut Intake Assessment Tool'!D68</f>
        <v>ND</v>
      </c>
      <c r="D47" s="313">
        <f>'Nut Intake Assessment Tool'!M68</f>
        <v>679</v>
      </c>
      <c r="E47" s="319" t="str">
        <f>'Nut Intake Assessment Tool'!N68</f>
        <v>ND</v>
      </c>
      <c r="F47" s="338" t="str">
        <f>'Nut Intake Assessment Tool'!O68</f>
        <v>No Data</v>
      </c>
      <c r="G47" s="294">
        <f>'Nut Intake Assessment Tool'!E65</f>
        <v>33</v>
      </c>
      <c r="H47" s="294">
        <f>'Nut Intake Assessment Tool'!F65</f>
        <v>140</v>
      </c>
      <c r="I47" s="294">
        <f>'Nut Intake Assessment Tool'!G65</f>
        <v>20</v>
      </c>
      <c r="J47" s="294">
        <f>'Nut Intake Assessment Tool'!H65</f>
        <v>41</v>
      </c>
      <c r="K47" s="294">
        <f>'Nut Intake Assessment Tool'!I65</f>
        <v>0</v>
      </c>
      <c r="L47" s="294">
        <f>'Nut Intake Assessment Tool'!J65</f>
        <v>0</v>
      </c>
      <c r="M47" s="294">
        <f>'Nut Intake Assessment Tool'!K65</f>
        <v>0</v>
      </c>
      <c r="N47" s="294">
        <f>'Nut Intake Assessment Tool'!L65</f>
        <v>0</v>
      </c>
      <c r="O47" s="220"/>
      <c r="P47" s="220"/>
      <c r="R47" s="194" t="str">
        <f>IFERROR(IF('Nut Intake Assessment Tool'!$B$12=2,VLOOKUP(B47,'SUL EFSA'!A41:AJ83,'Nut Intake Assessment Tool'!$B$4,FALSE),VLOOKUP(B47,'SUL UK'!A41:AJ83,'Nut Intake Assessment Tool'!$B$4,FALSE)),"N/A")</f>
        <v xml:space="preserve"> </v>
      </c>
    </row>
    <row r="48" spans="1:18" ht="15" thickBot="1">
      <c r="A48" s="529"/>
      <c r="B48" s="308" t="str">
        <f>'Nut Intake Assessment Tool'!C69</f>
        <v>L-Carnitine, mg</v>
      </c>
      <c r="C48" s="304" t="str">
        <f>'Nut Intake Assessment Tool'!D69</f>
        <v>ND</v>
      </c>
      <c r="D48" s="312">
        <f>'Nut Intake Assessment Tool'!M69</f>
        <v>340</v>
      </c>
      <c r="E48" s="318" t="str">
        <f>'Nut Intake Assessment Tool'!N69</f>
        <v>ND</v>
      </c>
      <c r="F48" s="338" t="str">
        <f>'Nut Intake Assessment Tool'!O69</f>
        <v>No Data</v>
      </c>
      <c r="G48" s="293">
        <f>'Nut Intake Assessment Tool'!E66</f>
        <v>82</v>
      </c>
      <c r="H48" s="293">
        <f>'Nut Intake Assessment Tool'!F66</f>
        <v>140</v>
      </c>
      <c r="I48" s="293">
        <f>'Nut Intake Assessment Tool'!G66</f>
        <v>14</v>
      </c>
      <c r="J48" s="293">
        <f>'Nut Intake Assessment Tool'!H66</f>
        <v>68</v>
      </c>
      <c r="K48" s="293">
        <f>'Nut Intake Assessment Tool'!I66</f>
        <v>0</v>
      </c>
      <c r="L48" s="293">
        <f>'Nut Intake Assessment Tool'!J66</f>
        <v>0</v>
      </c>
      <c r="M48" s="293">
        <f>'Nut Intake Assessment Tool'!K66</f>
        <v>0</v>
      </c>
      <c r="N48" s="293">
        <f>'Nut Intake Assessment Tool'!L66</f>
        <v>0</v>
      </c>
      <c r="O48" s="220"/>
      <c r="P48" s="220"/>
      <c r="R48" s="194" t="str">
        <f>IFERROR(IF('Nut Intake Assessment Tool'!$B$12=2,VLOOKUP(B48,'SUL EFSA'!A42:AJ84,'Nut Intake Assessment Tool'!$B$4,FALSE),VLOOKUP(B48,'SUL UK'!A42:AJ84,'Nut Intake Assessment Tool'!$B$4,FALSE)),"N/A")</f>
        <v>ND</v>
      </c>
    </row>
    <row r="49" spans="1:18" ht="15" thickBot="1">
      <c r="A49" s="529"/>
      <c r="B49" s="307" t="str">
        <f>'Nut Intake Assessment Tool'!C70</f>
        <v>Choline, mg</v>
      </c>
      <c r="C49" s="303" t="str">
        <f>'Nut Intake Assessment Tool'!D70</f>
        <v>ND</v>
      </c>
      <c r="D49" s="313">
        <f>'Nut Intake Assessment Tool'!M70</f>
        <v>1655</v>
      </c>
      <c r="E49" s="319" t="str">
        <f>'Nut Intake Assessment Tool'!N70</f>
        <v>ND</v>
      </c>
      <c r="F49" s="338" t="str">
        <f>'Nut Intake Assessment Tool'!O70</f>
        <v>No Data</v>
      </c>
      <c r="G49" s="294">
        <f>'Nut Intake Assessment Tool'!E67</f>
        <v>197</v>
      </c>
      <c r="H49" s="294">
        <f>'Nut Intake Assessment Tool'!F67</f>
        <v>370</v>
      </c>
      <c r="I49" s="294">
        <f>'Nut Intake Assessment Tool'!G67</f>
        <v>37</v>
      </c>
      <c r="J49" s="294">
        <f>'Nut Intake Assessment Tool'!H67</f>
        <v>169</v>
      </c>
      <c r="K49" s="294">
        <f>'Nut Intake Assessment Tool'!I67</f>
        <v>0</v>
      </c>
      <c r="L49" s="294">
        <f>'Nut Intake Assessment Tool'!J67</f>
        <v>0</v>
      </c>
      <c r="M49" s="294">
        <f>'Nut Intake Assessment Tool'!K67</f>
        <v>0</v>
      </c>
      <c r="N49" s="294">
        <f>'Nut Intake Assessment Tool'!L67</f>
        <v>0</v>
      </c>
      <c r="O49" s="220"/>
      <c r="P49" s="220"/>
      <c r="R49" s="194" t="str">
        <f>IFERROR(IF('Nut Intake Assessment Tool'!$B$12=2,VLOOKUP(B49,'SUL EFSA'!A43:AJ85,'Nut Intake Assessment Tool'!$B$4,FALSE),VLOOKUP(B49,'SUL UK'!A43:AJ85,'Nut Intake Assessment Tool'!$B$4,FALSE)),"N/A")</f>
        <v>ND</v>
      </c>
    </row>
    <row r="50" spans="1:18" ht="15" thickBot="1">
      <c r="A50" s="529"/>
      <c r="B50" s="309" t="str">
        <f>'Nut Intake Assessment Tool'!C71</f>
        <v>Inositol, mg</v>
      </c>
      <c r="C50" s="305" t="str">
        <f>'Nut Intake Assessment Tool'!D71</f>
        <v>ND</v>
      </c>
      <c r="D50" s="322">
        <f>'Nut Intake Assessment Tool'!M71</f>
        <v>49</v>
      </c>
      <c r="E50" s="325" t="str">
        <f>'Nut Intake Assessment Tool'!N71</f>
        <v>ND</v>
      </c>
      <c r="F50" s="339" t="str">
        <f>'Nut Intake Assessment Tool'!O71</f>
        <v>No Data</v>
      </c>
      <c r="G50" s="295">
        <f>'Nut Intake Assessment Tool'!E68</f>
        <v>437</v>
      </c>
      <c r="H50" s="295">
        <f>'Nut Intake Assessment Tool'!F68</f>
        <v>220</v>
      </c>
      <c r="I50" s="295">
        <f>'Nut Intake Assessment Tool'!G68</f>
        <v>22</v>
      </c>
      <c r="J50" s="295">
        <f>'Nut Intake Assessment Tool'!H68</f>
        <v>0</v>
      </c>
      <c r="K50" s="295">
        <f>'Nut Intake Assessment Tool'!I68</f>
        <v>0</v>
      </c>
      <c r="L50" s="295">
        <f>'Nut Intake Assessment Tool'!J68</f>
        <v>0</v>
      </c>
      <c r="M50" s="295">
        <f>'Nut Intake Assessment Tool'!K68</f>
        <v>0</v>
      </c>
      <c r="N50" s="295">
        <f>'Nut Intake Assessment Tool'!L68</f>
        <v>0</v>
      </c>
      <c r="O50" s="220"/>
      <c r="P50" s="220"/>
      <c r="R50" s="194" t="str">
        <f>IFERROR(IF('Nut Intake Assessment Tool'!$B$12=2,VLOOKUP(B50,'SUL EFSA'!A44:AJ86,'Nut Intake Assessment Tool'!$B$4,FALSE),VLOOKUP(B50,'SUL UK'!A44:AJ86,'Nut Intake Assessment Tool'!$B$4,FALSE)),"N/A")</f>
        <v>ND</v>
      </c>
    </row>
    <row r="51" spans="1:18">
      <c r="A51" s="220"/>
      <c r="B51" s="220"/>
      <c r="C51" s="220"/>
      <c r="D51" s="220"/>
      <c r="E51" s="220"/>
      <c r="F51" s="220"/>
      <c r="G51" s="220"/>
      <c r="H51" s="220"/>
      <c r="I51" s="220"/>
      <c r="J51" s="220"/>
      <c r="K51" s="220"/>
      <c r="L51" s="220"/>
      <c r="M51" s="220"/>
      <c r="N51" s="220"/>
      <c r="O51" s="220"/>
      <c r="P51" s="220"/>
    </row>
    <row r="52" spans="1:18">
      <c r="A52" s="220"/>
      <c r="B52" s="220"/>
      <c r="C52" s="220"/>
      <c r="D52" s="220"/>
      <c r="E52" s="220"/>
      <c r="F52" s="220"/>
      <c r="G52" s="220"/>
      <c r="H52" s="220"/>
      <c r="I52" s="220"/>
      <c r="J52" s="220"/>
      <c r="K52" s="220"/>
      <c r="L52" s="220"/>
      <c r="M52" s="220"/>
      <c r="N52" s="220"/>
      <c r="O52" s="220"/>
      <c r="P52" s="220"/>
    </row>
    <row r="53" spans="1:18" ht="18.600000000000001">
      <c r="A53" s="220"/>
      <c r="B53" s="563"/>
      <c r="C53" s="563"/>
      <c r="D53" s="563"/>
      <c r="E53" s="563"/>
      <c r="F53" s="563"/>
      <c r="G53" s="563"/>
      <c r="H53" s="563"/>
      <c r="I53" s="563"/>
      <c r="J53" s="563"/>
      <c r="K53" s="563"/>
      <c r="L53" s="563"/>
      <c r="M53" s="563"/>
      <c r="N53" s="563"/>
      <c r="O53" s="563"/>
      <c r="P53" s="220"/>
    </row>
    <row r="54" spans="1:18">
      <c r="A54" s="220"/>
      <c r="B54" s="220"/>
      <c r="C54" s="220"/>
      <c r="D54" s="220"/>
      <c r="E54" s="220"/>
      <c r="F54" s="220"/>
      <c r="G54" s="220"/>
      <c r="H54" s="220"/>
      <c r="I54" s="220"/>
      <c r="J54" s="220"/>
      <c r="K54" s="220"/>
      <c r="L54" s="220"/>
      <c r="M54" s="220"/>
      <c r="N54" s="220"/>
      <c r="O54" s="220"/>
      <c r="P54" s="220"/>
    </row>
    <row r="55" spans="1:18">
      <c r="A55" s="220"/>
      <c r="B55" s="220"/>
      <c r="C55" s="220"/>
      <c r="D55" s="220"/>
      <c r="E55" s="220"/>
      <c r="F55" s="220"/>
      <c r="G55" s="220"/>
      <c r="H55" s="220"/>
      <c r="I55" s="220"/>
      <c r="J55" s="220"/>
      <c r="K55" s="220"/>
      <c r="L55" s="220"/>
      <c r="M55" s="220"/>
      <c r="N55" s="220"/>
      <c r="O55" s="220"/>
      <c r="P55" s="220"/>
    </row>
    <row r="56" spans="1:18">
      <c r="A56" s="220"/>
      <c r="B56" s="220"/>
      <c r="C56" s="220"/>
      <c r="D56" s="220"/>
      <c r="E56" s="220"/>
      <c r="F56" s="220"/>
      <c r="G56" s="220"/>
      <c r="H56" s="220"/>
      <c r="I56" s="220"/>
      <c r="J56" s="220"/>
      <c r="K56" s="220"/>
      <c r="L56" s="220"/>
      <c r="M56" s="220"/>
      <c r="N56" s="220"/>
      <c r="O56" s="220"/>
      <c r="P56" s="220"/>
    </row>
    <row r="57" spans="1:18">
      <c r="A57" s="220"/>
      <c r="B57" s="220"/>
      <c r="C57" s="220"/>
      <c r="D57" s="220"/>
      <c r="E57" s="220"/>
      <c r="F57" s="220"/>
      <c r="G57" s="220"/>
      <c r="H57" s="220"/>
      <c r="I57" s="220"/>
      <c r="J57" s="220"/>
      <c r="K57" s="220"/>
      <c r="L57" s="220"/>
      <c r="M57" s="220"/>
      <c r="N57" s="220"/>
      <c r="O57" s="220"/>
      <c r="P57" s="220"/>
    </row>
    <row r="58" spans="1:18">
      <c r="A58" s="220"/>
      <c r="B58" s="220"/>
      <c r="C58" s="220"/>
      <c r="D58" s="220"/>
      <c r="E58" s="220"/>
      <c r="F58" s="220"/>
      <c r="G58" s="220"/>
      <c r="H58" s="220"/>
      <c r="I58" s="220"/>
      <c r="J58" s="220"/>
      <c r="K58" s="220"/>
      <c r="L58" s="220"/>
      <c r="M58" s="220"/>
      <c r="N58" s="220"/>
      <c r="O58" s="220"/>
      <c r="P58" s="220"/>
    </row>
    <row r="59" spans="1:18">
      <c r="A59" s="220"/>
      <c r="B59" s="220"/>
      <c r="C59" s="220"/>
      <c r="D59" s="220"/>
      <c r="E59" s="220"/>
      <c r="F59" s="220"/>
      <c r="G59" s="220"/>
      <c r="H59" s="220"/>
      <c r="I59" s="220"/>
      <c r="J59" s="220"/>
      <c r="K59" s="220"/>
      <c r="L59" s="220"/>
      <c r="M59" s="220"/>
      <c r="N59" s="220"/>
      <c r="O59" s="220"/>
      <c r="P59" s="220"/>
    </row>
    <row r="60" spans="1:18">
      <c r="A60" s="220"/>
      <c r="B60" s="220"/>
      <c r="C60" s="220"/>
      <c r="D60" s="220"/>
      <c r="E60" s="220"/>
      <c r="F60" s="220"/>
      <c r="G60" s="220"/>
      <c r="H60" s="220"/>
      <c r="I60" s="220"/>
      <c r="J60" s="220"/>
      <c r="K60" s="220"/>
      <c r="L60" s="220"/>
      <c r="M60" s="220"/>
      <c r="N60" s="220"/>
      <c r="O60" s="220"/>
      <c r="P60" s="220"/>
    </row>
    <row r="61" spans="1:18">
      <c r="A61" s="220"/>
      <c r="B61" s="220"/>
      <c r="C61" s="220"/>
      <c r="D61" s="220"/>
      <c r="E61" s="220"/>
      <c r="F61" s="220"/>
      <c r="G61" s="220"/>
      <c r="H61" s="220"/>
      <c r="I61" s="220"/>
      <c r="J61" s="220"/>
      <c r="K61" s="220"/>
      <c r="L61" s="220"/>
      <c r="M61" s="220"/>
      <c r="N61" s="220"/>
      <c r="O61" s="220"/>
      <c r="P61" s="220"/>
    </row>
    <row r="62" spans="1:18">
      <c r="A62" s="220"/>
      <c r="B62" s="220"/>
      <c r="C62" s="220"/>
      <c r="D62" s="220"/>
      <c r="E62" s="220"/>
      <c r="F62" s="220"/>
      <c r="G62" s="220"/>
      <c r="H62" s="220"/>
      <c r="I62" s="220"/>
      <c r="J62" s="220"/>
      <c r="K62" s="220"/>
      <c r="L62" s="220"/>
      <c r="M62" s="220"/>
      <c r="N62" s="220"/>
      <c r="O62" s="220"/>
      <c r="P62" s="220"/>
    </row>
    <row r="63" spans="1:18">
      <c r="A63" s="220"/>
      <c r="B63" s="220"/>
      <c r="C63" s="220"/>
      <c r="D63" s="220"/>
      <c r="E63" s="220"/>
      <c r="F63" s="220"/>
      <c r="G63" s="220"/>
      <c r="H63" s="220"/>
      <c r="I63" s="220"/>
      <c r="J63" s="220"/>
      <c r="K63" s="220"/>
      <c r="L63" s="220"/>
      <c r="M63" s="220"/>
      <c r="N63" s="220"/>
      <c r="O63" s="220"/>
      <c r="P63" s="220"/>
    </row>
    <row r="64" spans="1:18">
      <c r="A64" s="220"/>
      <c r="B64" s="220"/>
      <c r="C64" s="220"/>
      <c r="D64" s="220"/>
      <c r="E64" s="220"/>
      <c r="F64" s="220"/>
      <c r="G64" s="220"/>
      <c r="H64" s="220"/>
      <c r="I64" s="220"/>
      <c r="J64" s="220"/>
      <c r="K64" s="220"/>
      <c r="L64" s="220"/>
      <c r="M64" s="220"/>
      <c r="N64" s="220"/>
      <c r="O64" s="220"/>
      <c r="P64" s="220"/>
    </row>
    <row r="65" spans="1:16">
      <c r="A65" s="220"/>
      <c r="B65" s="220"/>
      <c r="C65" s="220"/>
      <c r="D65" s="220"/>
      <c r="E65" s="220"/>
      <c r="F65" s="220"/>
      <c r="G65" s="220"/>
      <c r="H65" s="220"/>
      <c r="I65" s="220"/>
      <c r="J65" s="220"/>
      <c r="K65" s="220"/>
      <c r="L65" s="220"/>
      <c r="M65" s="220"/>
      <c r="N65" s="220"/>
      <c r="O65" s="220"/>
      <c r="P65" s="220"/>
    </row>
    <row r="66" spans="1:16">
      <c r="A66" s="220"/>
      <c r="B66" s="220"/>
      <c r="C66" s="220"/>
      <c r="D66" s="220"/>
      <c r="E66" s="220"/>
      <c r="F66" s="220"/>
      <c r="G66" s="220"/>
      <c r="H66" s="220"/>
      <c r="I66" s="220"/>
      <c r="J66" s="220"/>
      <c r="K66" s="220"/>
      <c r="L66" s="220"/>
      <c r="M66" s="220"/>
      <c r="N66" s="220"/>
      <c r="O66" s="220"/>
      <c r="P66" s="220"/>
    </row>
    <row r="67" spans="1:16">
      <c r="A67" s="220"/>
      <c r="B67" s="220"/>
      <c r="C67" s="220"/>
      <c r="D67" s="220"/>
      <c r="E67" s="220"/>
      <c r="F67" s="220"/>
      <c r="G67" s="220"/>
      <c r="H67" s="220"/>
      <c r="I67" s="220"/>
      <c r="J67" s="220"/>
      <c r="K67" s="220"/>
      <c r="L67" s="220"/>
      <c r="M67" s="220"/>
      <c r="N67" s="220"/>
      <c r="O67" s="220"/>
      <c r="P67" s="220"/>
    </row>
    <row r="68" spans="1:16">
      <c r="A68" s="220"/>
      <c r="B68" s="220"/>
      <c r="C68" s="220"/>
      <c r="D68" s="220"/>
      <c r="E68" s="220"/>
      <c r="F68" s="220"/>
      <c r="G68" s="220"/>
      <c r="H68" s="220"/>
      <c r="I68" s="220"/>
      <c r="J68" s="220"/>
      <c r="K68" s="220"/>
      <c r="L68" s="220"/>
      <c r="M68" s="220"/>
      <c r="N68" s="220"/>
      <c r="O68" s="220"/>
      <c r="P68" s="220"/>
    </row>
    <row r="69" spans="1:16">
      <c r="A69" s="220"/>
      <c r="B69" s="220"/>
      <c r="C69" s="220"/>
      <c r="D69" s="220"/>
      <c r="E69" s="220"/>
      <c r="F69" s="220"/>
      <c r="G69" s="220"/>
      <c r="H69" s="220"/>
      <c r="I69" s="220"/>
      <c r="J69" s="220"/>
      <c r="K69" s="220"/>
      <c r="L69" s="220"/>
      <c r="M69" s="220"/>
      <c r="N69" s="220"/>
      <c r="O69" s="220"/>
      <c r="P69" s="220"/>
    </row>
    <row r="70" spans="1:16">
      <c r="A70" s="220"/>
      <c r="B70" s="220"/>
      <c r="C70" s="220"/>
      <c r="D70" s="220"/>
      <c r="E70" s="220"/>
      <c r="F70" s="220"/>
      <c r="G70" s="220"/>
      <c r="H70" s="220"/>
      <c r="I70" s="220"/>
      <c r="J70" s="220"/>
      <c r="K70" s="220"/>
      <c r="L70" s="220"/>
      <c r="M70" s="220"/>
      <c r="N70" s="220"/>
      <c r="O70" s="220"/>
      <c r="P70" s="220"/>
    </row>
    <row r="71" spans="1:16">
      <c r="A71" s="220"/>
      <c r="B71" s="220"/>
      <c r="C71" s="220"/>
      <c r="D71" s="220"/>
      <c r="E71" s="220"/>
      <c r="F71" s="220"/>
      <c r="G71" s="220"/>
      <c r="H71" s="220"/>
      <c r="I71" s="220"/>
      <c r="J71" s="220"/>
      <c r="K71" s="220"/>
      <c r="L71" s="220"/>
      <c r="M71" s="220"/>
      <c r="N71" s="220"/>
      <c r="O71" s="220"/>
      <c r="P71" s="220"/>
    </row>
    <row r="72" spans="1:16">
      <c r="A72" s="220"/>
      <c r="B72" s="220"/>
      <c r="C72" s="220"/>
      <c r="D72" s="220"/>
      <c r="E72" s="220"/>
      <c r="F72" s="220"/>
      <c r="G72" s="220"/>
      <c r="H72" s="220"/>
      <c r="I72" s="220"/>
      <c r="J72" s="220"/>
      <c r="K72" s="220"/>
      <c r="L72" s="220"/>
      <c r="M72" s="220"/>
      <c r="N72" s="220"/>
      <c r="O72" s="220"/>
      <c r="P72" s="220"/>
    </row>
    <row r="73" spans="1:16">
      <c r="A73" s="220"/>
      <c r="B73" s="220"/>
      <c r="C73" s="220"/>
      <c r="D73" s="220"/>
      <c r="E73" s="220"/>
      <c r="F73" s="220"/>
      <c r="G73" s="220"/>
      <c r="H73" s="220"/>
      <c r="I73" s="220"/>
      <c r="J73" s="220"/>
      <c r="K73" s="220"/>
      <c r="L73" s="220"/>
      <c r="M73" s="220"/>
      <c r="N73" s="220"/>
      <c r="O73" s="220"/>
      <c r="P73" s="220"/>
    </row>
    <row r="74" spans="1:16">
      <c r="A74" s="220"/>
      <c r="B74" s="220"/>
      <c r="C74" s="220"/>
      <c r="D74" s="220"/>
      <c r="E74" s="220"/>
      <c r="F74" s="220"/>
      <c r="G74" s="220"/>
      <c r="H74" s="220"/>
      <c r="I74" s="220"/>
      <c r="J74" s="220"/>
      <c r="K74" s="220"/>
      <c r="L74" s="220"/>
      <c r="M74" s="220"/>
      <c r="N74" s="220"/>
      <c r="O74" s="220"/>
      <c r="P74" s="220"/>
    </row>
    <row r="75" spans="1:16">
      <c r="A75" s="220"/>
      <c r="B75" s="220"/>
      <c r="C75" s="220"/>
      <c r="D75" s="220"/>
      <c r="E75" s="220"/>
      <c r="F75" s="220"/>
      <c r="G75" s="220"/>
      <c r="H75" s="220"/>
      <c r="I75" s="220"/>
      <c r="J75" s="220"/>
      <c r="K75" s="220"/>
      <c r="L75" s="220"/>
      <c r="M75" s="220"/>
      <c r="N75" s="220"/>
      <c r="O75" s="220"/>
      <c r="P75" s="220"/>
    </row>
    <row r="76" spans="1:16">
      <c r="A76" s="220"/>
      <c r="B76" s="220"/>
      <c r="C76" s="220"/>
      <c r="D76" s="220"/>
      <c r="E76" s="220"/>
      <c r="F76" s="220"/>
      <c r="G76" s="220"/>
      <c r="H76" s="220"/>
      <c r="I76" s="220"/>
      <c r="J76" s="220"/>
      <c r="K76" s="220"/>
      <c r="L76" s="220"/>
      <c r="M76" s="220"/>
      <c r="N76" s="220"/>
      <c r="O76" s="220"/>
      <c r="P76" s="220"/>
    </row>
  </sheetData>
  <sheetProtection algorithmName="SHA-512" hashValue="Z+UWqOlULV2RuCq7CTSbCoHeSxU1yGcyGfnwMuoe/p8dgGairgyv1izeylmSQ6ntOXF08fgB5mP+oifFVXtxHQ==" saltValue="46XMkWnPPDpcTXZOHVhVvw==" spinCount="100000" sheet="1" objects="1" scenarios="1"/>
  <mergeCells count="13">
    <mergeCell ref="C7:E7"/>
    <mergeCell ref="A1:N3"/>
    <mergeCell ref="B53:O53"/>
    <mergeCell ref="A14:A19"/>
    <mergeCell ref="A20:A32"/>
    <mergeCell ref="A33:A38"/>
    <mergeCell ref="A39:A50"/>
    <mergeCell ref="B9:M10"/>
    <mergeCell ref="A5:B5"/>
    <mergeCell ref="A7:B7"/>
    <mergeCell ref="H7:K7"/>
    <mergeCell ref="H5:K5"/>
    <mergeCell ref="C5:E5"/>
  </mergeCells>
  <conditionalFormatting sqref="E13:F13">
    <cfRule type="expression" dxfId="11" priority="28">
      <formula>$G$3=Female</formula>
    </cfRule>
  </conditionalFormatting>
  <conditionalFormatting sqref="F14:F50">
    <cfRule type="containsText" dxfId="10" priority="2" stopIfTrue="1" operator="containsText" text="No Data">
      <formula>NOT(ISERROR(SEARCH("No Data",F14)))</formula>
    </cfRule>
  </conditionalFormatting>
  <conditionalFormatting sqref="F20:F50">
    <cfRule type="expression" dxfId="9" priority="3" stopIfTrue="1">
      <formula>D20&gt;R20</formula>
    </cfRule>
    <cfRule type="expression" dxfId="8" priority="4" stopIfTrue="1">
      <formula>AND(D20&lt;R20,R20="ND")</formula>
    </cfRule>
    <cfRule type="cellIs" dxfId="7" priority="5" operator="lessThan">
      <formula>0.99</formula>
    </cfRule>
    <cfRule type="cellIs" dxfId="6" priority="6" operator="between">
      <formula>0.99</formula>
      <formula>5000</formula>
    </cfRule>
  </conditionalFormatting>
  <conditionalFormatting sqref="G13">
    <cfRule type="expression" dxfId="5" priority="89">
      <formula>#REF!=3</formula>
    </cfRule>
    <cfRule type="expression" dxfId="4" priority="90">
      <formula>#REF!=3</formula>
    </cfRule>
  </conditionalFormatting>
  <conditionalFormatting sqref="G13:N13">
    <cfRule type="expression" dxfId="3" priority="88">
      <formula>#REF!=0</formula>
    </cfRule>
  </conditionalFormatting>
  <conditionalFormatting sqref="H13:I13">
    <cfRule type="expression" dxfId="2" priority="91">
      <formula>#REF!=1</formula>
    </cfRule>
  </conditionalFormatting>
  <conditionalFormatting sqref="J13:N13">
    <cfRule type="expression" dxfId="1" priority="22">
      <formula>$B$18=2</formula>
    </cfRule>
  </conditionalFormatting>
  <conditionalFormatting sqref="R13">
    <cfRule type="expression" dxfId="0" priority="1">
      <formula>$G$3=Female</formula>
    </cfRule>
  </conditionalFormatting>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D9EF5-2A9E-4E26-985C-E607E8B81A06}">
  <sheetPr>
    <tabColor rgb="FF7030A0"/>
  </sheetPr>
  <dimension ref="A1:E17"/>
  <sheetViews>
    <sheetView workbookViewId="0">
      <selection activeCell="D5" sqref="D5"/>
    </sheetView>
  </sheetViews>
  <sheetFormatPr defaultRowHeight="14.45"/>
  <cols>
    <col min="1" max="1" width="6.42578125" customWidth="1"/>
    <col min="2" max="2" width="18.85546875" customWidth="1"/>
    <col min="3" max="3" width="31.42578125" customWidth="1"/>
    <col min="4" max="4" width="167.5703125" customWidth="1"/>
  </cols>
  <sheetData>
    <row r="1" spans="1:5" ht="21" customHeight="1">
      <c r="A1" s="568" t="s">
        <v>156</v>
      </c>
      <c r="B1" s="568"/>
      <c r="C1" s="568"/>
      <c r="D1" s="568"/>
      <c r="E1" s="239"/>
    </row>
    <row r="2" spans="1:5" ht="21">
      <c r="A2" s="568"/>
      <c r="B2" s="568"/>
      <c r="C2" s="568"/>
      <c r="D2" s="568"/>
      <c r="E2" s="239"/>
    </row>
    <row r="3" spans="1:5" ht="15" thickBot="1">
      <c r="A3" s="220"/>
      <c r="B3" s="220"/>
      <c r="C3" s="220"/>
      <c r="D3" s="220"/>
      <c r="E3" s="220"/>
    </row>
    <row r="4" spans="1:5" ht="15" thickBot="1">
      <c r="A4" s="220"/>
      <c r="B4" s="241" t="s">
        <v>157</v>
      </c>
      <c r="C4" s="242" t="s">
        <v>158</v>
      </c>
      <c r="D4" s="242" t="s">
        <v>159</v>
      </c>
      <c r="E4" s="220"/>
    </row>
    <row r="5" spans="1:5" ht="93">
      <c r="A5" s="220"/>
      <c r="B5" s="238" t="s">
        <v>160</v>
      </c>
      <c r="C5" s="243"/>
      <c r="D5" s="237" t="s">
        <v>161</v>
      </c>
      <c r="E5" s="220"/>
    </row>
    <row r="6" spans="1:5" ht="72.95" thickBot="1">
      <c r="A6" s="220"/>
      <c r="B6" s="233" t="s">
        <v>162</v>
      </c>
      <c r="C6" s="232" t="s">
        <v>163</v>
      </c>
      <c r="D6" s="235" t="s">
        <v>164</v>
      </c>
      <c r="E6" s="220"/>
    </row>
    <row r="7" spans="1:5" ht="72.95" thickBot="1">
      <c r="A7" s="220"/>
      <c r="B7" s="233" t="s">
        <v>165</v>
      </c>
      <c r="C7" s="232" t="s">
        <v>166</v>
      </c>
      <c r="D7" s="235" t="s">
        <v>167</v>
      </c>
      <c r="E7" s="220"/>
    </row>
    <row r="8" spans="1:5" ht="46.5" customHeight="1">
      <c r="A8" s="220"/>
      <c r="B8" s="575" t="s">
        <v>168</v>
      </c>
      <c r="C8" s="579" t="s">
        <v>169</v>
      </c>
      <c r="D8" s="235" t="s">
        <v>170</v>
      </c>
      <c r="E8" s="220"/>
    </row>
    <row r="9" spans="1:5" ht="28.5" customHeight="1" thickBot="1">
      <c r="A9" s="220"/>
      <c r="B9" s="576"/>
      <c r="C9" s="580"/>
      <c r="D9" s="236" t="s">
        <v>171</v>
      </c>
      <c r="E9" s="220"/>
    </row>
    <row r="10" spans="1:5" ht="29.1">
      <c r="A10" s="220"/>
      <c r="B10" s="575" t="s">
        <v>172</v>
      </c>
      <c r="C10" s="577" t="s">
        <v>173</v>
      </c>
      <c r="D10" s="234" t="s">
        <v>174</v>
      </c>
      <c r="E10" s="220"/>
    </row>
    <row r="11" spans="1:5" ht="26.45" customHeight="1">
      <c r="A11" s="220"/>
      <c r="B11" s="576"/>
      <c r="C11" s="578"/>
      <c r="D11" s="327" t="s">
        <v>175</v>
      </c>
      <c r="E11" s="220"/>
    </row>
    <row r="12" spans="1:5">
      <c r="A12" s="220"/>
      <c r="B12" s="569" t="s">
        <v>176</v>
      </c>
      <c r="C12" s="572" t="s">
        <v>16</v>
      </c>
      <c r="D12" s="330" t="s">
        <v>177</v>
      </c>
      <c r="E12" s="220"/>
    </row>
    <row r="13" spans="1:5">
      <c r="A13" s="220"/>
      <c r="B13" s="570"/>
      <c r="C13" s="573"/>
      <c r="D13" s="329" t="s">
        <v>178</v>
      </c>
      <c r="E13" s="220"/>
    </row>
    <row r="14" spans="1:5">
      <c r="A14" s="220"/>
      <c r="B14" s="571"/>
      <c r="C14" s="574"/>
      <c r="D14" s="328" t="s">
        <v>179</v>
      </c>
      <c r="E14" s="220"/>
    </row>
    <row r="15" spans="1:5">
      <c r="A15" s="220"/>
      <c r="B15" s="240"/>
      <c r="C15" s="220"/>
      <c r="D15" s="220"/>
      <c r="E15" s="220"/>
    </row>
    <row r="16" spans="1:5">
      <c r="A16" s="220"/>
      <c r="B16" s="240"/>
      <c r="C16" s="220"/>
      <c r="D16" s="220"/>
      <c r="E16" s="220"/>
    </row>
    <row r="17" spans="1:5">
      <c r="A17" s="220"/>
      <c r="B17" s="240"/>
      <c r="C17" s="220"/>
      <c r="D17" s="220"/>
      <c r="E17" s="220"/>
    </row>
  </sheetData>
  <sheetProtection algorithmName="SHA-512" hashValue="Wk8MjDbzwWjccGMzjoXKekCZJj7VaTWNZCB0dWoP6czhSmdpgnxWxTuRb7iL+JHABNKY9hOUfpLbDr7oAWPPWQ==" saltValue="w9ASjFbHJXnfGvH4BBHGXA==" spinCount="100000" sheet="1" objects="1" scenarios="1"/>
  <mergeCells count="7">
    <mergeCell ref="A1:D2"/>
    <mergeCell ref="B12:B14"/>
    <mergeCell ref="C12:C14"/>
    <mergeCell ref="B10:B11"/>
    <mergeCell ref="C10:C11"/>
    <mergeCell ref="B8:B9"/>
    <mergeCell ref="C8:C9"/>
  </mergeCells>
  <hyperlinks>
    <hyperlink ref="D11" r:id="rId1" xr:uid="{EAEB3F65-E957-4A32-95F6-E16DB0E2EF37}"/>
    <hyperlink ref="D9" r:id="rId2" xr:uid="{72CEB88B-2EFA-48A9-AE03-A49BEE940F6D}"/>
    <hyperlink ref="D14" r:id="rId3" xr:uid="{135F1B1F-2CFA-46AA-9C42-A42FEA18F964}"/>
    <hyperlink ref="D13" r:id="rId4" xr:uid="{B057BF69-2AF2-497F-B16F-83D4F1115708}"/>
    <hyperlink ref="D12" r:id="rId5" xr:uid="{C6C3D233-3909-4268-9BC6-643F6EDA28AA}"/>
  </hyperlinks>
  <pageMargins left="0.7" right="0.7" top="0.75" bottom="0.75" header="0.3" footer="0.3"/>
  <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07A4B-E851-4F3D-B0A6-EB2EECBB41DF}">
  <dimension ref="A1:AK45"/>
  <sheetViews>
    <sheetView workbookViewId="0">
      <selection activeCell="A17" sqref="A17:XFD17"/>
    </sheetView>
  </sheetViews>
  <sheetFormatPr defaultRowHeight="14.45"/>
  <cols>
    <col min="1" max="1" width="30.85546875" bestFit="1" customWidth="1"/>
  </cols>
  <sheetData>
    <row r="1" spans="1:37">
      <c r="C1" t="s">
        <v>180</v>
      </c>
    </row>
    <row r="4" spans="1:37" ht="15" thickBot="1">
      <c r="C4" s="106" t="s">
        <v>16</v>
      </c>
      <c r="D4" s="106" t="s">
        <v>16</v>
      </c>
      <c r="E4" s="106" t="s">
        <v>16</v>
      </c>
      <c r="F4" s="106" t="s">
        <v>16</v>
      </c>
      <c r="G4" s="106" t="s">
        <v>16</v>
      </c>
      <c r="H4" s="106" t="s">
        <v>16</v>
      </c>
      <c r="I4" s="106" t="s">
        <v>16</v>
      </c>
      <c r="J4" s="106" t="s">
        <v>16</v>
      </c>
      <c r="K4" s="106" t="s">
        <v>16</v>
      </c>
      <c r="L4" s="106" t="s">
        <v>16</v>
      </c>
      <c r="M4" s="106" t="s">
        <v>16</v>
      </c>
      <c r="N4" s="106" t="s">
        <v>16</v>
      </c>
      <c r="O4" s="106" t="s">
        <v>16</v>
      </c>
      <c r="P4" s="106" t="s">
        <v>16</v>
      </c>
      <c r="Q4" s="106" t="s">
        <v>16</v>
      </c>
      <c r="R4" s="106" t="s">
        <v>16</v>
      </c>
      <c r="S4" s="106" t="s">
        <v>16</v>
      </c>
      <c r="T4" s="106" t="s">
        <v>16</v>
      </c>
      <c r="U4" s="106" t="s">
        <v>16</v>
      </c>
      <c r="V4" s="106" t="s">
        <v>16</v>
      </c>
      <c r="W4" s="106" t="s">
        <v>16</v>
      </c>
      <c r="X4" s="106" t="s">
        <v>16</v>
      </c>
      <c r="Y4" s="106" t="s">
        <v>16</v>
      </c>
      <c r="Z4" s="106" t="s">
        <v>16</v>
      </c>
      <c r="AA4" s="106" t="s">
        <v>16</v>
      </c>
      <c r="AB4" s="106" t="s">
        <v>16</v>
      </c>
      <c r="AC4" s="106" t="s">
        <v>16</v>
      </c>
      <c r="AD4" s="106" t="s">
        <v>16</v>
      </c>
      <c r="AE4" s="106" t="s">
        <v>16</v>
      </c>
      <c r="AF4" s="106" t="s">
        <v>16</v>
      </c>
      <c r="AG4" s="106" t="s">
        <v>16</v>
      </c>
      <c r="AH4" s="106" t="s">
        <v>16</v>
      </c>
      <c r="AI4" s="106" t="s">
        <v>16</v>
      </c>
      <c r="AJ4" s="106" t="s">
        <v>16</v>
      </c>
      <c r="AK4" s="106" t="s">
        <v>16</v>
      </c>
    </row>
    <row r="5" spans="1:37" ht="65.45" thickBot="1">
      <c r="B5" t="s">
        <v>181</v>
      </c>
      <c r="C5" s="11" t="s">
        <v>182</v>
      </c>
      <c r="D5" s="10" t="s">
        <v>183</v>
      </c>
      <c r="E5" s="11" t="s">
        <v>184</v>
      </c>
      <c r="F5" s="10" t="s">
        <v>185</v>
      </c>
      <c r="G5" s="11" t="s">
        <v>186</v>
      </c>
      <c r="H5" s="10" t="s">
        <v>187</v>
      </c>
      <c r="I5" s="11" t="s">
        <v>188</v>
      </c>
      <c r="J5" s="10" t="s">
        <v>189</v>
      </c>
      <c r="K5" s="11" t="s">
        <v>190</v>
      </c>
      <c r="L5" s="10" t="s">
        <v>191</v>
      </c>
      <c r="M5" s="11" t="s">
        <v>192</v>
      </c>
      <c r="N5" s="10" t="s">
        <v>193</v>
      </c>
      <c r="O5" s="11" t="s">
        <v>194</v>
      </c>
      <c r="P5" s="10" t="s">
        <v>195</v>
      </c>
      <c r="Q5" s="11" t="s">
        <v>196</v>
      </c>
      <c r="R5" s="10" t="s">
        <v>197</v>
      </c>
      <c r="S5" s="11" t="s">
        <v>198</v>
      </c>
      <c r="T5" s="10" t="s">
        <v>199</v>
      </c>
      <c r="U5" s="11" t="s">
        <v>200</v>
      </c>
      <c r="V5" s="10" t="s">
        <v>201</v>
      </c>
      <c r="W5" s="11" t="s">
        <v>202</v>
      </c>
      <c r="X5" s="10" t="s">
        <v>203</v>
      </c>
      <c r="Y5" s="11" t="s">
        <v>204</v>
      </c>
      <c r="Z5" s="10" t="s">
        <v>205</v>
      </c>
      <c r="AA5" s="11" t="s">
        <v>206</v>
      </c>
      <c r="AB5" s="10" t="s">
        <v>207</v>
      </c>
      <c r="AC5" s="11" t="s">
        <v>208</v>
      </c>
      <c r="AD5" s="10" t="s">
        <v>209</v>
      </c>
      <c r="AE5" s="11" t="s">
        <v>210</v>
      </c>
      <c r="AF5" s="10" t="s">
        <v>211</v>
      </c>
      <c r="AG5" s="11" t="s">
        <v>212</v>
      </c>
      <c r="AH5" s="10" t="s">
        <v>213</v>
      </c>
      <c r="AI5" s="11" t="s">
        <v>214</v>
      </c>
      <c r="AJ5" s="10" t="s">
        <v>215</v>
      </c>
    </row>
    <row r="6" spans="1:37" ht="15" thickBot="1">
      <c r="A6" s="88" t="s">
        <v>104</v>
      </c>
      <c r="B6" s="107" t="s">
        <v>216</v>
      </c>
      <c r="C6" s="12">
        <v>1170</v>
      </c>
      <c r="D6" s="12">
        <v>1099</v>
      </c>
      <c r="E6" s="12">
        <v>1266</v>
      </c>
      <c r="F6" s="12">
        <v>1170</v>
      </c>
      <c r="G6" s="12">
        <v>1338</v>
      </c>
      <c r="H6" s="12">
        <v>1242</v>
      </c>
      <c r="I6" s="12">
        <v>1672</v>
      </c>
      <c r="J6" s="12">
        <v>1561</v>
      </c>
      <c r="K6" s="12">
        <v>1785</v>
      </c>
      <c r="L6" s="12">
        <v>1385</v>
      </c>
      <c r="M6" s="12">
        <v>1600</v>
      </c>
      <c r="N6" s="12">
        <v>1481</v>
      </c>
      <c r="O6" s="12">
        <v>1672</v>
      </c>
      <c r="P6" s="12">
        <v>1870</v>
      </c>
      <c r="Q6" s="12">
        <v>1935</v>
      </c>
      <c r="R6" s="12">
        <v>1815</v>
      </c>
      <c r="S6" s="12">
        <v>2030</v>
      </c>
      <c r="T6" s="12">
        <v>1910</v>
      </c>
      <c r="U6" s="12">
        <v>2173</v>
      </c>
      <c r="V6" s="12">
        <v>2006</v>
      </c>
      <c r="W6" s="12">
        <v>2340</v>
      </c>
      <c r="X6" s="12">
        <v>2006</v>
      </c>
      <c r="Y6" s="12">
        <v>2508</v>
      </c>
      <c r="Z6" s="12">
        <v>2173</v>
      </c>
      <c r="AA6" s="12">
        <v>2699</v>
      </c>
      <c r="AB6" s="12">
        <v>2221</v>
      </c>
      <c r="AC6" s="12">
        <v>2842</v>
      </c>
      <c r="AD6" s="12">
        <v>2269</v>
      </c>
      <c r="AE6" s="12">
        <v>2938</v>
      </c>
      <c r="AF6" s="12">
        <v>2269</v>
      </c>
      <c r="AG6" s="12">
        <v>2675</v>
      </c>
      <c r="AH6" s="12">
        <v>2150</v>
      </c>
      <c r="AI6" s="12">
        <v>2388</v>
      </c>
      <c r="AJ6" s="12">
        <v>1831</v>
      </c>
    </row>
    <row r="7" spans="1:37" ht="15" thickBot="1">
      <c r="A7" s="137" t="s">
        <v>105</v>
      </c>
      <c r="B7" s="108" t="s">
        <v>217</v>
      </c>
      <c r="C7" s="109"/>
      <c r="D7" s="10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110" t="s">
        <v>16</v>
      </c>
    </row>
    <row r="8" spans="1:37" ht="15" thickBot="1">
      <c r="A8" s="138" t="s">
        <v>106</v>
      </c>
      <c r="B8" s="108" t="s">
        <v>217</v>
      </c>
      <c r="C8" s="109">
        <v>0.9</v>
      </c>
      <c r="D8" s="109">
        <v>0.9</v>
      </c>
      <c r="E8" s="9">
        <v>0.86</v>
      </c>
      <c r="F8" s="9">
        <v>0.86</v>
      </c>
      <c r="G8" s="9">
        <v>0.85</v>
      </c>
      <c r="H8" s="9">
        <v>0.85</v>
      </c>
      <c r="I8" s="9">
        <v>0.89</v>
      </c>
      <c r="J8" s="9">
        <v>0.89</v>
      </c>
      <c r="K8" s="9">
        <v>0.91</v>
      </c>
      <c r="L8" s="9">
        <v>0.91</v>
      </c>
      <c r="M8" s="9">
        <v>0.92</v>
      </c>
      <c r="N8" s="9">
        <v>0.92</v>
      </c>
      <c r="O8" s="9">
        <v>0.92</v>
      </c>
      <c r="P8" s="9">
        <v>0.92</v>
      </c>
      <c r="Q8" s="9">
        <v>0.91</v>
      </c>
      <c r="R8" s="9">
        <v>0.91</v>
      </c>
      <c r="S8" s="9">
        <v>0.91</v>
      </c>
      <c r="T8" s="9">
        <v>0.9</v>
      </c>
      <c r="U8" s="9">
        <v>0.9</v>
      </c>
      <c r="V8" s="9">
        <v>0.9</v>
      </c>
      <c r="W8" s="9">
        <v>0.9</v>
      </c>
      <c r="X8" s="9">
        <v>0.88</v>
      </c>
      <c r="Y8" s="9">
        <v>0.89</v>
      </c>
      <c r="Z8" s="9">
        <v>0.87</v>
      </c>
      <c r="AA8" s="9">
        <v>0.88</v>
      </c>
      <c r="AB8" s="9">
        <v>0.85</v>
      </c>
      <c r="AC8" s="9">
        <v>0.87</v>
      </c>
      <c r="AD8" s="9">
        <v>0.84</v>
      </c>
      <c r="AE8" s="9">
        <v>0.86</v>
      </c>
      <c r="AF8" s="9">
        <v>0.83</v>
      </c>
      <c r="AG8" s="9">
        <v>0.83</v>
      </c>
      <c r="AH8" s="9">
        <v>0.83</v>
      </c>
      <c r="AI8" s="9">
        <v>0.83</v>
      </c>
      <c r="AJ8" s="9">
        <v>0.83</v>
      </c>
      <c r="AK8" s="9"/>
    </row>
    <row r="9" spans="1:37">
      <c r="A9" s="89" t="s">
        <v>107</v>
      </c>
      <c r="B9" s="98" t="s">
        <v>218</v>
      </c>
      <c r="C9" s="111">
        <f>((C6/100)*35)/9</f>
        <v>45.5</v>
      </c>
      <c r="D9" s="111">
        <f t="shared" ref="D9:AJ9" si="0">((D6/100)*35)/9</f>
        <v>42.738888888888894</v>
      </c>
      <c r="E9" s="111">
        <f t="shared" si="0"/>
        <v>49.233333333333334</v>
      </c>
      <c r="F9" s="111">
        <f t="shared" si="0"/>
        <v>45.5</v>
      </c>
      <c r="G9" s="111">
        <f t="shared" si="0"/>
        <v>52.033333333333331</v>
      </c>
      <c r="H9" s="111">
        <f t="shared" si="0"/>
        <v>48.3</v>
      </c>
      <c r="I9" s="111">
        <f t="shared" si="0"/>
        <v>65.022222222222211</v>
      </c>
      <c r="J9" s="111">
        <f t="shared" si="0"/>
        <v>60.705555555555556</v>
      </c>
      <c r="K9" s="111">
        <f t="shared" si="0"/>
        <v>69.416666666666671</v>
      </c>
      <c r="L9" s="111">
        <f t="shared" si="0"/>
        <v>53.861111111111114</v>
      </c>
      <c r="M9" s="111">
        <f t="shared" si="0"/>
        <v>62.222222222222221</v>
      </c>
      <c r="N9" s="111">
        <f t="shared" si="0"/>
        <v>57.594444444444449</v>
      </c>
      <c r="O9" s="111">
        <f t="shared" si="0"/>
        <v>65.022222222222211</v>
      </c>
      <c r="P9" s="111">
        <f t="shared" si="0"/>
        <v>72.722222222222229</v>
      </c>
      <c r="Q9" s="111">
        <f t="shared" si="0"/>
        <v>75.25</v>
      </c>
      <c r="R9" s="111">
        <f t="shared" si="0"/>
        <v>70.583333333333329</v>
      </c>
      <c r="S9" s="111">
        <f t="shared" si="0"/>
        <v>78.944444444444443</v>
      </c>
      <c r="T9" s="111">
        <f t="shared" si="0"/>
        <v>74.277777777777771</v>
      </c>
      <c r="U9" s="111">
        <f t="shared" si="0"/>
        <v>84.50555555555556</v>
      </c>
      <c r="V9" s="111">
        <f t="shared" si="0"/>
        <v>78.011111111111106</v>
      </c>
      <c r="W9" s="111">
        <f t="shared" si="0"/>
        <v>91</v>
      </c>
      <c r="X9" s="111">
        <f t="shared" si="0"/>
        <v>78.011111111111106</v>
      </c>
      <c r="Y9" s="111">
        <f t="shared" si="0"/>
        <v>97.533333333333331</v>
      </c>
      <c r="Z9" s="111">
        <f t="shared" si="0"/>
        <v>84.50555555555556</v>
      </c>
      <c r="AA9" s="111">
        <f t="shared" si="0"/>
        <v>104.96111111111111</v>
      </c>
      <c r="AB9" s="111">
        <f t="shared" si="0"/>
        <v>86.37222222222222</v>
      </c>
      <c r="AC9" s="111">
        <f t="shared" si="0"/>
        <v>110.52222222222223</v>
      </c>
      <c r="AD9" s="111">
        <f t="shared" si="0"/>
        <v>88.238888888888894</v>
      </c>
      <c r="AE9" s="111">
        <f t="shared" si="0"/>
        <v>114.25555555555555</v>
      </c>
      <c r="AF9" s="111">
        <f t="shared" si="0"/>
        <v>88.238888888888894</v>
      </c>
      <c r="AG9" s="111">
        <f t="shared" si="0"/>
        <v>104.02777777777777</v>
      </c>
      <c r="AH9" s="111">
        <f t="shared" si="0"/>
        <v>83.611111111111114</v>
      </c>
      <c r="AI9" s="111">
        <f t="shared" si="0"/>
        <v>92.86666666666666</v>
      </c>
      <c r="AJ9" s="111">
        <f t="shared" si="0"/>
        <v>71.205555555555549</v>
      </c>
    </row>
    <row r="10" spans="1:37">
      <c r="A10" s="95" t="s">
        <v>108</v>
      </c>
      <c r="B10" s="97" t="s">
        <v>219</v>
      </c>
      <c r="C10" s="112">
        <f>((C6/100)*4)/9</f>
        <v>5.1999999999999993</v>
      </c>
      <c r="D10" s="112">
        <f t="shared" ref="D10:AJ10" si="1">((D6/100)*4)/9</f>
        <v>4.8844444444444441</v>
      </c>
      <c r="E10" s="112">
        <f t="shared" si="1"/>
        <v>5.6266666666666669</v>
      </c>
      <c r="F10" s="112">
        <f t="shared" si="1"/>
        <v>5.1999999999999993</v>
      </c>
      <c r="G10" s="112">
        <f t="shared" si="1"/>
        <v>5.9466666666666672</v>
      </c>
      <c r="H10" s="112">
        <f t="shared" si="1"/>
        <v>5.52</v>
      </c>
      <c r="I10" s="112">
        <f t="shared" si="1"/>
        <v>7.431111111111111</v>
      </c>
      <c r="J10" s="112">
        <f t="shared" si="1"/>
        <v>6.9377777777777778</v>
      </c>
      <c r="K10" s="112">
        <f t="shared" si="1"/>
        <v>7.9333333333333336</v>
      </c>
      <c r="L10" s="112">
        <f t="shared" si="1"/>
        <v>6.155555555555555</v>
      </c>
      <c r="M10" s="112">
        <f t="shared" si="1"/>
        <v>7.1111111111111107</v>
      </c>
      <c r="N10" s="112">
        <f t="shared" si="1"/>
        <v>6.5822222222222226</v>
      </c>
      <c r="O10" s="112">
        <f t="shared" si="1"/>
        <v>7.431111111111111</v>
      </c>
      <c r="P10" s="112">
        <f t="shared" si="1"/>
        <v>8.31111111111111</v>
      </c>
      <c r="Q10" s="112">
        <f t="shared" si="1"/>
        <v>8.6000000000000014</v>
      </c>
      <c r="R10" s="112">
        <f t="shared" si="1"/>
        <v>8.0666666666666664</v>
      </c>
      <c r="S10" s="112">
        <f t="shared" si="1"/>
        <v>9.0222222222222221</v>
      </c>
      <c r="T10" s="112">
        <f t="shared" si="1"/>
        <v>8.4888888888888889</v>
      </c>
      <c r="U10" s="112">
        <f t="shared" si="1"/>
        <v>9.6577777777777776</v>
      </c>
      <c r="V10" s="112">
        <f t="shared" si="1"/>
        <v>8.9155555555555548</v>
      </c>
      <c r="W10" s="112">
        <f t="shared" si="1"/>
        <v>10.399999999999999</v>
      </c>
      <c r="X10" s="112">
        <f t="shared" si="1"/>
        <v>8.9155555555555548</v>
      </c>
      <c r="Y10" s="112">
        <f t="shared" si="1"/>
        <v>11.146666666666667</v>
      </c>
      <c r="Z10" s="112">
        <f t="shared" si="1"/>
        <v>9.6577777777777776</v>
      </c>
      <c r="AA10" s="112">
        <f t="shared" si="1"/>
        <v>11.995555555555555</v>
      </c>
      <c r="AB10" s="112">
        <f t="shared" si="1"/>
        <v>9.8711111111111123</v>
      </c>
      <c r="AC10" s="112">
        <f t="shared" si="1"/>
        <v>12.631111111111112</v>
      </c>
      <c r="AD10" s="112">
        <f t="shared" si="1"/>
        <v>10.084444444444445</v>
      </c>
      <c r="AE10" s="112">
        <f t="shared" si="1"/>
        <v>13.057777777777778</v>
      </c>
      <c r="AF10" s="112">
        <f t="shared" si="1"/>
        <v>10.084444444444445</v>
      </c>
      <c r="AG10" s="112">
        <f t="shared" si="1"/>
        <v>11.888888888888889</v>
      </c>
      <c r="AH10" s="112">
        <f t="shared" si="1"/>
        <v>9.5555555555555554</v>
      </c>
      <c r="AI10" s="112">
        <f t="shared" si="1"/>
        <v>10.613333333333333</v>
      </c>
      <c r="AJ10" s="112">
        <f t="shared" si="1"/>
        <v>8.137777777777778</v>
      </c>
    </row>
    <row r="11" spans="1:37">
      <c r="A11" s="89" t="s">
        <v>109</v>
      </c>
      <c r="B11" s="98" t="s">
        <v>219</v>
      </c>
      <c r="C11" s="113">
        <f>((C6/100)*0.5)/9</f>
        <v>0.64999999999999991</v>
      </c>
      <c r="D11" s="113">
        <f t="shared" ref="D11:AJ11" si="2">((D6/100)*0.5)/9</f>
        <v>0.61055555555555552</v>
      </c>
      <c r="E11" s="113">
        <f t="shared" si="2"/>
        <v>0.70333333333333337</v>
      </c>
      <c r="F11" s="113">
        <f t="shared" si="2"/>
        <v>0.64999999999999991</v>
      </c>
      <c r="G11" s="113">
        <f t="shared" si="2"/>
        <v>0.7433333333333334</v>
      </c>
      <c r="H11" s="113">
        <f t="shared" si="2"/>
        <v>0.69</v>
      </c>
      <c r="I11" s="113">
        <f t="shared" si="2"/>
        <v>0.92888888888888888</v>
      </c>
      <c r="J11" s="113">
        <f t="shared" si="2"/>
        <v>0.86722222222222223</v>
      </c>
      <c r="K11" s="113">
        <f t="shared" si="2"/>
        <v>0.9916666666666667</v>
      </c>
      <c r="L11" s="113">
        <f t="shared" si="2"/>
        <v>0.76944444444444438</v>
      </c>
      <c r="M11" s="113">
        <f t="shared" si="2"/>
        <v>0.88888888888888884</v>
      </c>
      <c r="N11" s="113">
        <f t="shared" si="2"/>
        <v>0.82277777777777783</v>
      </c>
      <c r="O11" s="113">
        <f t="shared" si="2"/>
        <v>0.92888888888888888</v>
      </c>
      <c r="P11" s="113">
        <f t="shared" si="2"/>
        <v>1.0388888888888888</v>
      </c>
      <c r="Q11" s="113">
        <f t="shared" si="2"/>
        <v>1.0750000000000002</v>
      </c>
      <c r="R11" s="113">
        <f t="shared" si="2"/>
        <v>1.0083333333333333</v>
      </c>
      <c r="S11" s="113">
        <f t="shared" si="2"/>
        <v>1.1277777777777778</v>
      </c>
      <c r="T11" s="113">
        <f t="shared" si="2"/>
        <v>1.0611111111111111</v>
      </c>
      <c r="U11" s="113">
        <f t="shared" si="2"/>
        <v>1.2072222222222222</v>
      </c>
      <c r="V11" s="113">
        <f t="shared" si="2"/>
        <v>1.1144444444444443</v>
      </c>
      <c r="W11" s="113">
        <f t="shared" si="2"/>
        <v>1.2999999999999998</v>
      </c>
      <c r="X11" s="113">
        <f t="shared" si="2"/>
        <v>1.1144444444444443</v>
      </c>
      <c r="Y11" s="113">
        <f t="shared" si="2"/>
        <v>1.3933333333333333</v>
      </c>
      <c r="Z11" s="113">
        <f t="shared" si="2"/>
        <v>1.2072222222222222</v>
      </c>
      <c r="AA11" s="113">
        <f t="shared" si="2"/>
        <v>1.4994444444444444</v>
      </c>
      <c r="AB11" s="113">
        <f t="shared" si="2"/>
        <v>1.233888888888889</v>
      </c>
      <c r="AC11" s="113">
        <f t="shared" si="2"/>
        <v>1.578888888888889</v>
      </c>
      <c r="AD11" s="113">
        <f t="shared" si="2"/>
        <v>1.2605555555555557</v>
      </c>
      <c r="AE11" s="113">
        <f t="shared" si="2"/>
        <v>1.6322222222222222</v>
      </c>
      <c r="AF11" s="113">
        <f t="shared" si="2"/>
        <v>1.2605555555555557</v>
      </c>
      <c r="AG11" s="113">
        <f t="shared" si="2"/>
        <v>1.4861111111111112</v>
      </c>
      <c r="AH11" s="113">
        <f t="shared" si="2"/>
        <v>1.1944444444444444</v>
      </c>
      <c r="AI11" s="113">
        <f t="shared" si="2"/>
        <v>1.3266666666666667</v>
      </c>
      <c r="AJ11" s="113">
        <f t="shared" si="2"/>
        <v>1.0172222222222222</v>
      </c>
    </row>
    <row r="12" spans="1:37">
      <c r="A12" s="95" t="s">
        <v>110</v>
      </c>
      <c r="B12" s="97" t="s">
        <v>219</v>
      </c>
      <c r="C12" s="5">
        <v>250</v>
      </c>
      <c r="D12" s="5">
        <v>250</v>
      </c>
      <c r="E12" s="5">
        <v>250</v>
      </c>
      <c r="F12" s="5">
        <v>250</v>
      </c>
      <c r="G12" s="5">
        <v>250</v>
      </c>
      <c r="H12" s="5">
        <v>250</v>
      </c>
      <c r="I12" s="5">
        <v>250</v>
      </c>
      <c r="J12" s="5">
        <v>250</v>
      </c>
      <c r="K12" s="6">
        <v>250</v>
      </c>
      <c r="L12" s="6">
        <v>250</v>
      </c>
      <c r="M12" s="6">
        <v>250</v>
      </c>
      <c r="N12" s="6">
        <v>250</v>
      </c>
      <c r="O12" s="6">
        <v>250</v>
      </c>
      <c r="P12" s="6">
        <v>250</v>
      </c>
      <c r="Q12" s="6">
        <v>250</v>
      </c>
      <c r="R12" s="6">
        <v>250</v>
      </c>
      <c r="S12" s="6">
        <v>250</v>
      </c>
      <c r="T12" s="6">
        <v>250</v>
      </c>
      <c r="U12" s="6">
        <v>250</v>
      </c>
      <c r="V12" s="6">
        <v>250</v>
      </c>
      <c r="W12" s="6">
        <v>250</v>
      </c>
      <c r="X12" s="6">
        <v>250</v>
      </c>
      <c r="Y12" s="6">
        <v>250</v>
      </c>
      <c r="Z12" s="6">
        <v>250</v>
      </c>
      <c r="AA12" s="6">
        <v>250</v>
      </c>
      <c r="AB12" s="6">
        <v>250</v>
      </c>
      <c r="AC12" s="6">
        <v>250</v>
      </c>
      <c r="AD12" s="6">
        <v>250</v>
      </c>
      <c r="AE12" s="6">
        <v>250</v>
      </c>
      <c r="AF12" s="6">
        <v>250</v>
      </c>
      <c r="AG12" s="6">
        <v>250</v>
      </c>
      <c r="AH12" s="6">
        <v>250</v>
      </c>
      <c r="AI12" s="6">
        <v>250</v>
      </c>
      <c r="AJ12" s="6">
        <v>250</v>
      </c>
    </row>
    <row r="13" spans="1:37">
      <c r="A13" s="89" t="s">
        <v>111</v>
      </c>
      <c r="B13" s="98" t="s">
        <v>218</v>
      </c>
      <c r="C13" s="7">
        <v>131</v>
      </c>
      <c r="D13" s="7">
        <v>121</v>
      </c>
      <c r="E13" s="7">
        <v>176</v>
      </c>
      <c r="F13" s="7">
        <v>163</v>
      </c>
      <c r="G13" s="7">
        <v>176</v>
      </c>
      <c r="H13" s="7">
        <v>163</v>
      </c>
      <c r="I13" s="7">
        <v>176</v>
      </c>
      <c r="J13" s="7">
        <v>163</v>
      </c>
      <c r="K13" s="8">
        <v>220</v>
      </c>
      <c r="L13" s="8">
        <v>205</v>
      </c>
      <c r="M13" s="8">
        <v>220</v>
      </c>
      <c r="N13" s="8">
        <v>205</v>
      </c>
      <c r="O13" s="8">
        <v>220</v>
      </c>
      <c r="P13" s="8">
        <v>205</v>
      </c>
      <c r="Q13" s="8">
        <v>220</v>
      </c>
      <c r="R13" s="8">
        <v>205</v>
      </c>
      <c r="S13" s="8">
        <v>297</v>
      </c>
      <c r="T13" s="8">
        <v>269</v>
      </c>
      <c r="U13" s="8">
        <v>297</v>
      </c>
      <c r="V13" s="8">
        <v>269</v>
      </c>
      <c r="W13" s="8">
        <v>297</v>
      </c>
      <c r="X13" s="8">
        <v>269</v>
      </c>
      <c r="Y13" s="8">
        <v>297</v>
      </c>
      <c r="Z13" s="8">
        <v>269</v>
      </c>
      <c r="AA13" s="8">
        <v>371</v>
      </c>
      <c r="AB13" s="8">
        <v>296</v>
      </c>
      <c r="AC13" s="8">
        <v>371</v>
      </c>
      <c r="AD13" s="8">
        <v>296</v>
      </c>
      <c r="AE13" s="8">
        <v>371</v>
      </c>
      <c r="AF13" s="8">
        <v>296</v>
      </c>
      <c r="AG13" s="8">
        <v>329</v>
      </c>
      <c r="AH13" s="8">
        <v>265</v>
      </c>
      <c r="AI13" s="8">
        <v>329</v>
      </c>
      <c r="AJ13" s="8">
        <v>265</v>
      </c>
    </row>
    <row r="14" spans="1:37" ht="15" thickBot="1">
      <c r="A14" s="96" t="s">
        <v>112</v>
      </c>
      <c r="B14" s="99" t="s">
        <v>219</v>
      </c>
      <c r="C14" s="3">
        <v>10</v>
      </c>
      <c r="D14" s="3">
        <v>10</v>
      </c>
      <c r="E14" s="3">
        <v>14</v>
      </c>
      <c r="F14" s="3">
        <v>14</v>
      </c>
      <c r="G14" s="3">
        <v>14</v>
      </c>
      <c r="H14" s="3">
        <v>14</v>
      </c>
      <c r="I14" s="3">
        <v>14</v>
      </c>
      <c r="J14" s="3">
        <v>14</v>
      </c>
      <c r="K14" s="4">
        <v>16</v>
      </c>
      <c r="L14" s="4">
        <v>16</v>
      </c>
      <c r="M14" s="4">
        <v>16</v>
      </c>
      <c r="N14" s="4">
        <v>16</v>
      </c>
      <c r="O14" s="4">
        <v>16</v>
      </c>
      <c r="P14" s="4">
        <v>16</v>
      </c>
      <c r="Q14" s="4">
        <v>16</v>
      </c>
      <c r="R14" s="4">
        <v>16</v>
      </c>
      <c r="S14" s="4">
        <v>19</v>
      </c>
      <c r="T14" s="4">
        <v>19</v>
      </c>
      <c r="U14" s="4">
        <v>19</v>
      </c>
      <c r="V14" s="4">
        <v>19</v>
      </c>
      <c r="W14" s="4">
        <v>19</v>
      </c>
      <c r="X14" s="4">
        <v>19</v>
      </c>
      <c r="Y14" s="4">
        <v>19</v>
      </c>
      <c r="Z14" s="4">
        <v>19</v>
      </c>
      <c r="AA14" s="4">
        <v>21</v>
      </c>
      <c r="AB14" s="4">
        <v>21</v>
      </c>
      <c r="AC14" s="4">
        <v>21</v>
      </c>
      <c r="AD14" s="4">
        <v>21</v>
      </c>
      <c r="AE14" s="4">
        <v>21</v>
      </c>
      <c r="AF14" s="4">
        <v>21</v>
      </c>
      <c r="AG14" s="13">
        <v>25</v>
      </c>
      <c r="AH14" s="4">
        <v>25</v>
      </c>
      <c r="AI14" s="13">
        <v>25</v>
      </c>
      <c r="AJ14" s="4">
        <v>25</v>
      </c>
    </row>
    <row r="15" spans="1:37">
      <c r="A15" s="139" t="s">
        <v>113</v>
      </c>
      <c r="B15" s="100" t="s">
        <v>217</v>
      </c>
      <c r="C15" s="14">
        <v>250</v>
      </c>
      <c r="D15" s="15">
        <v>250</v>
      </c>
      <c r="E15" s="16">
        <v>300</v>
      </c>
      <c r="F15" s="17">
        <v>300</v>
      </c>
      <c r="G15" s="16">
        <v>300</v>
      </c>
      <c r="H15" s="17">
        <v>300</v>
      </c>
      <c r="I15" s="16">
        <v>300</v>
      </c>
      <c r="J15" s="17">
        <v>300</v>
      </c>
      <c r="K15" s="18">
        <v>400</v>
      </c>
      <c r="L15" s="19">
        <v>400</v>
      </c>
      <c r="M15" s="18">
        <v>400</v>
      </c>
      <c r="N15" s="19">
        <v>400</v>
      </c>
      <c r="O15" s="18">
        <v>400</v>
      </c>
      <c r="P15" s="19">
        <v>400</v>
      </c>
      <c r="Q15" s="18">
        <v>400</v>
      </c>
      <c r="R15" s="19">
        <v>400</v>
      </c>
      <c r="S15" s="20">
        <v>600</v>
      </c>
      <c r="T15" s="20">
        <v>600</v>
      </c>
      <c r="U15" s="20">
        <v>600</v>
      </c>
      <c r="V15" s="20">
        <v>600</v>
      </c>
      <c r="W15" s="20">
        <v>600</v>
      </c>
      <c r="X15" s="20">
        <v>600</v>
      </c>
      <c r="Y15" s="20">
        <v>600</v>
      </c>
      <c r="Z15" s="20">
        <v>600</v>
      </c>
      <c r="AA15" s="20">
        <v>750</v>
      </c>
      <c r="AB15" s="20">
        <v>650</v>
      </c>
      <c r="AC15" s="20">
        <v>750</v>
      </c>
      <c r="AD15" s="20">
        <v>650</v>
      </c>
      <c r="AE15" s="20">
        <v>750</v>
      </c>
      <c r="AF15" s="20">
        <v>650</v>
      </c>
      <c r="AG15" s="20">
        <v>750</v>
      </c>
      <c r="AH15" s="20">
        <v>650</v>
      </c>
      <c r="AI15" s="20">
        <v>750</v>
      </c>
      <c r="AJ15" s="20">
        <v>650</v>
      </c>
    </row>
    <row r="16" spans="1:37">
      <c r="A16" s="92" t="s">
        <v>114</v>
      </c>
      <c r="B16" s="101" t="s">
        <v>219</v>
      </c>
      <c r="C16" s="21">
        <v>15</v>
      </c>
      <c r="D16" s="22">
        <v>15</v>
      </c>
      <c r="E16" s="23">
        <v>15</v>
      </c>
      <c r="F16" s="24">
        <v>15</v>
      </c>
      <c r="G16" s="23">
        <v>15</v>
      </c>
      <c r="H16" s="24">
        <v>15</v>
      </c>
      <c r="I16" s="23">
        <v>15</v>
      </c>
      <c r="J16" s="24">
        <v>15</v>
      </c>
      <c r="K16" s="25">
        <v>15</v>
      </c>
      <c r="L16" s="26">
        <v>15</v>
      </c>
      <c r="M16" s="25">
        <v>15</v>
      </c>
      <c r="N16" s="26">
        <v>15</v>
      </c>
      <c r="O16" s="25">
        <v>15</v>
      </c>
      <c r="P16" s="26">
        <v>15</v>
      </c>
      <c r="Q16" s="25">
        <v>15</v>
      </c>
      <c r="R16" s="26">
        <v>15</v>
      </c>
      <c r="S16" s="27">
        <v>15</v>
      </c>
      <c r="T16" s="27">
        <v>15</v>
      </c>
      <c r="U16" s="27">
        <v>15</v>
      </c>
      <c r="V16" s="27">
        <v>15</v>
      </c>
      <c r="W16" s="27">
        <v>15</v>
      </c>
      <c r="X16" s="27">
        <v>15</v>
      </c>
      <c r="Y16" s="27">
        <v>15</v>
      </c>
      <c r="Z16" s="27">
        <v>15</v>
      </c>
      <c r="AA16" s="27">
        <v>15</v>
      </c>
      <c r="AB16" s="27">
        <v>15</v>
      </c>
      <c r="AC16" s="27">
        <v>15</v>
      </c>
      <c r="AD16" s="27">
        <v>15</v>
      </c>
      <c r="AE16" s="27">
        <v>15</v>
      </c>
      <c r="AF16" s="27">
        <v>15</v>
      </c>
      <c r="AG16" s="27">
        <v>15</v>
      </c>
      <c r="AH16" s="27">
        <v>15</v>
      </c>
      <c r="AI16" s="27">
        <v>15</v>
      </c>
      <c r="AJ16" s="27">
        <v>15</v>
      </c>
    </row>
    <row r="17" spans="1:36">
      <c r="A17" s="90" t="s">
        <v>115</v>
      </c>
      <c r="B17" s="102" t="s">
        <v>219</v>
      </c>
      <c r="C17" s="28">
        <v>6</v>
      </c>
      <c r="D17" s="29">
        <v>6</v>
      </c>
      <c r="E17" s="30">
        <v>9</v>
      </c>
      <c r="F17" s="31">
        <v>9</v>
      </c>
      <c r="G17" s="30">
        <v>9</v>
      </c>
      <c r="H17" s="31">
        <v>9</v>
      </c>
      <c r="I17" s="30">
        <v>9</v>
      </c>
      <c r="J17" s="31">
        <v>9</v>
      </c>
      <c r="K17" s="32">
        <v>9</v>
      </c>
      <c r="L17" s="33">
        <v>9</v>
      </c>
      <c r="M17" s="32">
        <v>9</v>
      </c>
      <c r="N17" s="33">
        <v>9</v>
      </c>
      <c r="O17" s="32">
        <v>9</v>
      </c>
      <c r="P17" s="33">
        <v>9</v>
      </c>
      <c r="Q17" s="32">
        <v>9</v>
      </c>
      <c r="R17" s="33">
        <v>9</v>
      </c>
      <c r="S17" s="34">
        <v>13</v>
      </c>
      <c r="T17" s="34">
        <v>11</v>
      </c>
      <c r="U17" s="34">
        <v>13</v>
      </c>
      <c r="V17" s="34">
        <v>11</v>
      </c>
      <c r="W17" s="34">
        <v>13</v>
      </c>
      <c r="X17" s="34">
        <v>11</v>
      </c>
      <c r="Y17" s="34">
        <v>13</v>
      </c>
      <c r="Z17" s="34">
        <v>11</v>
      </c>
      <c r="AA17" s="34">
        <v>13</v>
      </c>
      <c r="AB17" s="34">
        <v>11</v>
      </c>
      <c r="AC17" s="34">
        <v>13</v>
      </c>
      <c r="AD17" s="34">
        <v>11</v>
      </c>
      <c r="AE17" s="34">
        <v>13</v>
      </c>
      <c r="AF17" s="34">
        <v>11</v>
      </c>
      <c r="AG17" s="34">
        <v>13</v>
      </c>
      <c r="AH17" s="34">
        <v>11</v>
      </c>
      <c r="AI17" s="34">
        <v>13</v>
      </c>
      <c r="AJ17" s="34">
        <v>11</v>
      </c>
    </row>
    <row r="18" spans="1:36">
      <c r="A18" s="92" t="s">
        <v>116</v>
      </c>
      <c r="B18" s="101" t="s">
        <v>219</v>
      </c>
      <c r="C18" s="35">
        <v>12</v>
      </c>
      <c r="D18" s="36">
        <v>12</v>
      </c>
      <c r="E18" s="23">
        <v>20</v>
      </c>
      <c r="F18" s="24">
        <v>20</v>
      </c>
      <c r="G18" s="23">
        <v>20</v>
      </c>
      <c r="H18" s="24">
        <v>20</v>
      </c>
      <c r="I18" s="23">
        <v>20</v>
      </c>
      <c r="J18" s="24">
        <v>20</v>
      </c>
      <c r="K18" s="25">
        <v>30</v>
      </c>
      <c r="L18" s="26">
        <v>30</v>
      </c>
      <c r="M18" s="25">
        <v>30</v>
      </c>
      <c r="N18" s="26">
        <v>30</v>
      </c>
      <c r="O18" s="25">
        <v>30</v>
      </c>
      <c r="P18" s="26">
        <v>30</v>
      </c>
      <c r="Q18" s="25">
        <v>30</v>
      </c>
      <c r="R18" s="26">
        <v>30</v>
      </c>
      <c r="S18" s="27">
        <v>45</v>
      </c>
      <c r="T18" s="27">
        <v>45</v>
      </c>
      <c r="U18" s="27">
        <v>45</v>
      </c>
      <c r="V18" s="27">
        <v>45</v>
      </c>
      <c r="W18" s="27">
        <v>45</v>
      </c>
      <c r="X18" s="27">
        <v>45</v>
      </c>
      <c r="Y18" s="27">
        <v>45</v>
      </c>
      <c r="Z18" s="27">
        <v>45</v>
      </c>
      <c r="AA18" s="27">
        <v>65</v>
      </c>
      <c r="AB18" s="27">
        <v>65</v>
      </c>
      <c r="AC18" s="27">
        <v>65</v>
      </c>
      <c r="AD18" s="27">
        <v>65</v>
      </c>
      <c r="AE18" s="27">
        <v>65</v>
      </c>
      <c r="AF18" s="27">
        <v>65</v>
      </c>
      <c r="AG18" s="27">
        <v>70</v>
      </c>
      <c r="AH18" s="27">
        <v>70</v>
      </c>
      <c r="AI18" s="27">
        <v>70</v>
      </c>
      <c r="AJ18" s="27">
        <v>70</v>
      </c>
    </row>
    <row r="19" spans="1:36">
      <c r="A19" s="90" t="s">
        <v>117</v>
      </c>
      <c r="B19" s="102" t="s">
        <v>217</v>
      </c>
      <c r="C19" s="28">
        <v>20</v>
      </c>
      <c r="D19" s="29">
        <v>20</v>
      </c>
      <c r="E19" s="30">
        <v>30</v>
      </c>
      <c r="F19" s="31">
        <v>30</v>
      </c>
      <c r="G19" s="30">
        <v>30</v>
      </c>
      <c r="H19" s="31">
        <v>30</v>
      </c>
      <c r="I19" s="30">
        <v>30</v>
      </c>
      <c r="J19" s="31">
        <v>30</v>
      </c>
      <c r="K19" s="32">
        <v>45</v>
      </c>
      <c r="L19" s="33">
        <v>45</v>
      </c>
      <c r="M19" s="32">
        <v>45</v>
      </c>
      <c r="N19" s="33">
        <v>45</v>
      </c>
      <c r="O19" s="32">
        <v>45</v>
      </c>
      <c r="P19" s="33">
        <v>45</v>
      </c>
      <c r="Q19" s="32">
        <v>45</v>
      </c>
      <c r="R19" s="33">
        <v>45</v>
      </c>
      <c r="S19" s="34">
        <v>70</v>
      </c>
      <c r="T19" s="34">
        <v>70</v>
      </c>
      <c r="U19" s="34">
        <v>70</v>
      </c>
      <c r="V19" s="34">
        <v>70</v>
      </c>
      <c r="W19" s="34">
        <v>70</v>
      </c>
      <c r="X19" s="34">
        <v>70</v>
      </c>
      <c r="Y19" s="34">
        <v>70</v>
      </c>
      <c r="Z19" s="34">
        <v>70</v>
      </c>
      <c r="AA19" s="34">
        <v>100</v>
      </c>
      <c r="AB19" s="34">
        <v>80</v>
      </c>
      <c r="AC19" s="34">
        <v>100</v>
      </c>
      <c r="AD19" s="34">
        <v>80</v>
      </c>
      <c r="AE19" s="34">
        <v>100</v>
      </c>
      <c r="AF19" s="34">
        <v>80</v>
      </c>
      <c r="AG19" s="34">
        <v>110</v>
      </c>
      <c r="AH19" s="34">
        <v>95</v>
      </c>
      <c r="AI19" s="34">
        <v>110</v>
      </c>
      <c r="AJ19" s="34">
        <v>95</v>
      </c>
    </row>
    <row r="20" spans="1:36" ht="15">
      <c r="A20" s="140" t="s">
        <v>220</v>
      </c>
      <c r="B20" s="103" t="s">
        <v>217</v>
      </c>
      <c r="C20" s="37">
        <v>0.4</v>
      </c>
      <c r="D20" s="38">
        <v>0.4</v>
      </c>
      <c r="E20" s="39">
        <v>0.54</v>
      </c>
      <c r="F20" s="40">
        <v>0.5</v>
      </c>
      <c r="G20" s="39">
        <v>0.54</v>
      </c>
      <c r="H20" s="40">
        <v>0.5</v>
      </c>
      <c r="I20" s="39">
        <v>0.54</v>
      </c>
      <c r="J20" s="40">
        <v>0.5</v>
      </c>
      <c r="K20" s="41">
        <v>0.67</v>
      </c>
      <c r="L20" s="42">
        <v>0.63</v>
      </c>
      <c r="M20" s="41">
        <v>0.67</v>
      </c>
      <c r="N20" s="42">
        <v>0.63</v>
      </c>
      <c r="O20" s="41">
        <v>0.67</v>
      </c>
      <c r="P20" s="42">
        <v>0.63</v>
      </c>
      <c r="Q20" s="41">
        <v>0.67</v>
      </c>
      <c r="R20" s="42">
        <v>0.63</v>
      </c>
      <c r="S20" s="43">
        <v>0.91</v>
      </c>
      <c r="T20" s="43">
        <v>0.82</v>
      </c>
      <c r="U20" s="43">
        <v>0.91</v>
      </c>
      <c r="V20" s="43">
        <v>0.82</v>
      </c>
      <c r="W20" s="43">
        <v>0.91</v>
      </c>
      <c r="X20" s="43">
        <v>0.82</v>
      </c>
      <c r="Y20" s="43">
        <v>0.91</v>
      </c>
      <c r="Z20" s="43">
        <v>0.82</v>
      </c>
      <c r="AA20" s="43">
        <v>1.1299999999999999</v>
      </c>
      <c r="AB20" s="43">
        <v>0.9</v>
      </c>
      <c r="AC20" s="43">
        <v>1.1299999999999999</v>
      </c>
      <c r="AD20" s="43">
        <v>0.9</v>
      </c>
      <c r="AE20" s="43">
        <v>1.1299999999999999</v>
      </c>
      <c r="AF20" s="43">
        <v>0.9</v>
      </c>
      <c r="AG20" s="43">
        <v>1</v>
      </c>
      <c r="AH20" s="43">
        <v>0.81</v>
      </c>
      <c r="AI20" s="43">
        <v>1</v>
      </c>
      <c r="AJ20" s="43">
        <v>0.81</v>
      </c>
    </row>
    <row r="21" spans="1:36" ht="15">
      <c r="A21" s="90" t="s">
        <v>221</v>
      </c>
      <c r="B21" s="102" t="s">
        <v>217</v>
      </c>
      <c r="C21" s="44">
        <v>0.6</v>
      </c>
      <c r="D21" s="45">
        <v>0.6</v>
      </c>
      <c r="E21" s="46">
        <v>0.7</v>
      </c>
      <c r="F21" s="47">
        <v>0.7</v>
      </c>
      <c r="G21" s="46">
        <v>0.7</v>
      </c>
      <c r="H21" s="47">
        <v>0.7</v>
      </c>
      <c r="I21" s="46">
        <v>0.7</v>
      </c>
      <c r="J21" s="47">
        <v>0.7</v>
      </c>
      <c r="K21" s="48">
        <v>1</v>
      </c>
      <c r="L21" s="49">
        <v>1</v>
      </c>
      <c r="M21" s="48">
        <v>1</v>
      </c>
      <c r="N21" s="49">
        <v>1</v>
      </c>
      <c r="O21" s="48">
        <v>1</v>
      </c>
      <c r="P21" s="49">
        <v>1</v>
      </c>
      <c r="Q21" s="48">
        <v>1</v>
      </c>
      <c r="R21" s="49">
        <v>1</v>
      </c>
      <c r="S21" s="50">
        <v>1.4</v>
      </c>
      <c r="T21" s="50">
        <v>1.4</v>
      </c>
      <c r="U21" s="50">
        <v>1.4</v>
      </c>
      <c r="V21" s="50">
        <v>1.4</v>
      </c>
      <c r="W21" s="50">
        <v>1.4</v>
      </c>
      <c r="X21" s="50">
        <v>1.4</v>
      </c>
      <c r="Y21" s="50">
        <v>1.4</v>
      </c>
      <c r="Z21" s="50">
        <v>1.4</v>
      </c>
      <c r="AA21" s="50">
        <v>1.6</v>
      </c>
      <c r="AB21" s="50">
        <v>1.6</v>
      </c>
      <c r="AC21" s="50">
        <v>1.6</v>
      </c>
      <c r="AD21" s="50">
        <v>1.6</v>
      </c>
      <c r="AE21" s="50">
        <v>1.6</v>
      </c>
      <c r="AF21" s="50">
        <v>1.6</v>
      </c>
      <c r="AG21" s="50">
        <v>1.6</v>
      </c>
      <c r="AH21" s="50">
        <v>1.6</v>
      </c>
      <c r="AI21" s="50">
        <v>1.6</v>
      </c>
      <c r="AJ21" s="50">
        <v>1.6</v>
      </c>
    </row>
    <row r="22" spans="1:36" ht="15">
      <c r="A22" s="140" t="s">
        <v>222</v>
      </c>
      <c r="B22" s="103" t="s">
        <v>217</v>
      </c>
      <c r="C22" s="37">
        <v>6.7</v>
      </c>
      <c r="D22" s="38">
        <v>6.7</v>
      </c>
      <c r="E22" s="39">
        <v>9</v>
      </c>
      <c r="F22" s="40">
        <v>8.3000000000000007</v>
      </c>
      <c r="G22" s="39">
        <v>9</v>
      </c>
      <c r="H22" s="40">
        <v>8.3000000000000007</v>
      </c>
      <c r="I22" s="39">
        <v>9</v>
      </c>
      <c r="J22" s="40">
        <v>8.3000000000000007</v>
      </c>
      <c r="K22" s="41">
        <v>11.2</v>
      </c>
      <c r="L22" s="42">
        <v>10.5</v>
      </c>
      <c r="M22" s="41">
        <v>11.2</v>
      </c>
      <c r="N22" s="42">
        <v>10.5</v>
      </c>
      <c r="O22" s="41">
        <v>11.2</v>
      </c>
      <c r="P22" s="42">
        <v>10.5</v>
      </c>
      <c r="Q22" s="41">
        <v>11.2</v>
      </c>
      <c r="R22" s="42">
        <v>10.5</v>
      </c>
      <c r="S22" s="43">
        <v>15.2</v>
      </c>
      <c r="T22" s="43">
        <v>13.7</v>
      </c>
      <c r="U22" s="43">
        <v>15.2</v>
      </c>
      <c r="V22" s="43">
        <v>13.7</v>
      </c>
      <c r="W22" s="43">
        <v>15.2</v>
      </c>
      <c r="X22" s="43">
        <v>13.7</v>
      </c>
      <c r="Y22" s="43">
        <v>15.2</v>
      </c>
      <c r="Z22" s="43">
        <v>13.7</v>
      </c>
      <c r="AA22" s="43">
        <v>18.899999999999999</v>
      </c>
      <c r="AB22" s="43">
        <v>15.1</v>
      </c>
      <c r="AC22" s="43">
        <v>18.899999999999999</v>
      </c>
      <c r="AD22" s="43">
        <v>15.1</v>
      </c>
      <c r="AE22" s="43">
        <v>18.899999999999999</v>
      </c>
      <c r="AF22" s="43">
        <v>15.1</v>
      </c>
      <c r="AG22" s="43">
        <v>16.8</v>
      </c>
      <c r="AH22" s="43">
        <v>13.5</v>
      </c>
      <c r="AI22" s="43">
        <v>16.8</v>
      </c>
      <c r="AJ22" s="43">
        <v>13.5</v>
      </c>
    </row>
    <row r="23" spans="1:36" ht="15">
      <c r="A23" s="90" t="s">
        <v>223</v>
      </c>
      <c r="B23" s="102" t="s">
        <v>217</v>
      </c>
      <c r="C23" s="28">
        <v>0.6</v>
      </c>
      <c r="D23" s="29">
        <v>0.6</v>
      </c>
      <c r="E23" s="30">
        <v>0.7</v>
      </c>
      <c r="F23" s="31">
        <v>0.7</v>
      </c>
      <c r="G23" s="30">
        <v>0.7</v>
      </c>
      <c r="H23" s="31">
        <v>0.7</v>
      </c>
      <c r="I23" s="30">
        <v>0.7</v>
      </c>
      <c r="J23" s="31">
        <v>0.7</v>
      </c>
      <c r="K23" s="51">
        <v>1</v>
      </c>
      <c r="L23" s="52">
        <v>1</v>
      </c>
      <c r="M23" s="51">
        <v>1</v>
      </c>
      <c r="N23" s="52">
        <v>1</v>
      </c>
      <c r="O23" s="51">
        <v>1</v>
      </c>
      <c r="P23" s="52">
        <v>1</v>
      </c>
      <c r="Q23" s="51">
        <v>1</v>
      </c>
      <c r="R23" s="52">
        <v>1</v>
      </c>
      <c r="S23" s="34">
        <v>1.4</v>
      </c>
      <c r="T23" s="34">
        <v>1.4</v>
      </c>
      <c r="U23" s="34">
        <v>1.4</v>
      </c>
      <c r="V23" s="34">
        <v>1.4</v>
      </c>
      <c r="W23" s="34">
        <v>1.4</v>
      </c>
      <c r="X23" s="34">
        <v>1.4</v>
      </c>
      <c r="Y23" s="34">
        <v>1.4</v>
      </c>
      <c r="Z23" s="34">
        <v>1.4</v>
      </c>
      <c r="AA23" s="34">
        <v>1.7</v>
      </c>
      <c r="AB23" s="52">
        <v>1.6</v>
      </c>
      <c r="AC23" s="34">
        <v>1.7</v>
      </c>
      <c r="AD23" s="52">
        <v>1.6</v>
      </c>
      <c r="AE23" s="34">
        <v>1.7</v>
      </c>
      <c r="AF23" s="52">
        <v>1.6</v>
      </c>
      <c r="AG23" s="34">
        <v>1.7</v>
      </c>
      <c r="AH23" s="34">
        <v>1.6</v>
      </c>
      <c r="AI23" s="34">
        <v>1.7</v>
      </c>
      <c r="AJ23" s="34">
        <v>1.6</v>
      </c>
    </row>
    <row r="24" spans="1:36">
      <c r="A24" s="92" t="s">
        <v>123</v>
      </c>
      <c r="B24" s="101" t="s">
        <v>217</v>
      </c>
      <c r="C24" s="35">
        <v>120</v>
      </c>
      <c r="D24" s="36">
        <v>120</v>
      </c>
      <c r="E24" s="23">
        <v>140</v>
      </c>
      <c r="F24" s="24">
        <v>140</v>
      </c>
      <c r="G24" s="23">
        <v>140</v>
      </c>
      <c r="H24" s="24">
        <v>140</v>
      </c>
      <c r="I24" s="23">
        <v>140</v>
      </c>
      <c r="J24" s="24">
        <v>140</v>
      </c>
      <c r="K24" s="25">
        <v>200</v>
      </c>
      <c r="L24" s="26">
        <v>200</v>
      </c>
      <c r="M24" s="25">
        <v>200</v>
      </c>
      <c r="N24" s="26">
        <v>200</v>
      </c>
      <c r="O24" s="25">
        <v>200</v>
      </c>
      <c r="P24" s="26">
        <v>200</v>
      </c>
      <c r="Q24" s="25">
        <v>200</v>
      </c>
      <c r="R24" s="26">
        <v>200</v>
      </c>
      <c r="S24" s="27">
        <v>270</v>
      </c>
      <c r="T24" s="27">
        <v>270</v>
      </c>
      <c r="U24" s="27">
        <v>270</v>
      </c>
      <c r="V24" s="27">
        <v>270</v>
      </c>
      <c r="W24" s="27">
        <v>270</v>
      </c>
      <c r="X24" s="27">
        <v>270</v>
      </c>
      <c r="Y24" s="27">
        <v>270</v>
      </c>
      <c r="Z24" s="27">
        <v>270</v>
      </c>
      <c r="AA24" s="27">
        <v>330</v>
      </c>
      <c r="AB24" s="27">
        <v>330</v>
      </c>
      <c r="AC24" s="27">
        <v>330</v>
      </c>
      <c r="AD24" s="27">
        <v>330</v>
      </c>
      <c r="AE24" s="27">
        <v>330</v>
      </c>
      <c r="AF24" s="27">
        <v>330</v>
      </c>
      <c r="AG24" s="27">
        <v>330</v>
      </c>
      <c r="AH24" s="27">
        <v>330</v>
      </c>
      <c r="AI24" s="27">
        <v>330</v>
      </c>
      <c r="AJ24" s="27">
        <v>330</v>
      </c>
    </row>
    <row r="25" spans="1:36">
      <c r="A25" s="90" t="s">
        <v>124</v>
      </c>
      <c r="B25" s="102" t="s">
        <v>219</v>
      </c>
      <c r="C25" s="44">
        <v>1.5</v>
      </c>
      <c r="D25" s="45">
        <v>1.5</v>
      </c>
      <c r="E25" s="46">
        <v>1.5</v>
      </c>
      <c r="F25" s="47">
        <v>1.5</v>
      </c>
      <c r="G25" s="46">
        <v>1.5</v>
      </c>
      <c r="H25" s="47">
        <v>1.5</v>
      </c>
      <c r="I25" s="46">
        <v>1.5</v>
      </c>
      <c r="J25" s="47">
        <v>1.5</v>
      </c>
      <c r="K25" s="48">
        <v>2.5</v>
      </c>
      <c r="L25" s="49">
        <v>2.5</v>
      </c>
      <c r="M25" s="48">
        <v>2.5</v>
      </c>
      <c r="N25" s="49">
        <v>2.5</v>
      </c>
      <c r="O25" s="48">
        <v>2.5</v>
      </c>
      <c r="P25" s="49">
        <v>2.5</v>
      </c>
      <c r="Q25" s="48">
        <v>2.5</v>
      </c>
      <c r="R25" s="49">
        <v>2.5</v>
      </c>
      <c r="S25" s="50">
        <v>3.5</v>
      </c>
      <c r="T25" s="50">
        <v>3.5</v>
      </c>
      <c r="U25" s="50">
        <v>3.5</v>
      </c>
      <c r="V25" s="50">
        <v>3.5</v>
      </c>
      <c r="W25" s="50">
        <v>3.5</v>
      </c>
      <c r="X25" s="50">
        <v>3.5</v>
      </c>
      <c r="Y25" s="50">
        <v>3.5</v>
      </c>
      <c r="Z25" s="50">
        <v>3.5</v>
      </c>
      <c r="AA25" s="50">
        <v>4</v>
      </c>
      <c r="AB25" s="50">
        <v>4</v>
      </c>
      <c r="AC25" s="50">
        <v>4</v>
      </c>
      <c r="AD25" s="50">
        <v>4</v>
      </c>
      <c r="AE25" s="50">
        <v>4</v>
      </c>
      <c r="AF25" s="50">
        <v>4</v>
      </c>
      <c r="AG25" s="50">
        <v>4</v>
      </c>
      <c r="AH25" s="50">
        <v>4</v>
      </c>
      <c r="AI25" s="50">
        <v>4</v>
      </c>
      <c r="AJ25" s="50">
        <v>4</v>
      </c>
    </row>
    <row r="26" spans="1:36">
      <c r="A26" s="92" t="s">
        <v>125</v>
      </c>
      <c r="B26" s="101" t="s">
        <v>219</v>
      </c>
      <c r="C26" s="35">
        <v>20</v>
      </c>
      <c r="D26" s="36">
        <v>20</v>
      </c>
      <c r="E26" s="23">
        <v>25</v>
      </c>
      <c r="F26" s="24">
        <v>25</v>
      </c>
      <c r="G26" s="23">
        <v>25</v>
      </c>
      <c r="H26" s="24">
        <v>25</v>
      </c>
      <c r="I26" s="23">
        <v>25</v>
      </c>
      <c r="J26" s="24">
        <v>25</v>
      </c>
      <c r="K26" s="25">
        <v>25</v>
      </c>
      <c r="L26" s="26">
        <v>25</v>
      </c>
      <c r="M26" s="25">
        <v>25</v>
      </c>
      <c r="N26" s="26">
        <v>25</v>
      </c>
      <c r="O26" s="25">
        <v>25</v>
      </c>
      <c r="P26" s="26">
        <v>25</v>
      </c>
      <c r="Q26" s="25">
        <v>25</v>
      </c>
      <c r="R26" s="26">
        <v>25</v>
      </c>
      <c r="S26" s="27">
        <v>35</v>
      </c>
      <c r="T26" s="27">
        <v>35</v>
      </c>
      <c r="U26" s="27">
        <v>35</v>
      </c>
      <c r="V26" s="27">
        <v>35</v>
      </c>
      <c r="W26" s="27">
        <v>35</v>
      </c>
      <c r="X26" s="27">
        <v>35</v>
      </c>
      <c r="Y26" s="27">
        <v>35</v>
      </c>
      <c r="Z26" s="27">
        <v>35</v>
      </c>
      <c r="AA26" s="27">
        <v>35</v>
      </c>
      <c r="AB26" s="27">
        <v>35</v>
      </c>
      <c r="AC26" s="27">
        <v>35</v>
      </c>
      <c r="AD26" s="27">
        <v>35</v>
      </c>
      <c r="AE26" s="27">
        <v>35</v>
      </c>
      <c r="AF26" s="27">
        <v>35</v>
      </c>
      <c r="AG26" s="27">
        <v>40</v>
      </c>
      <c r="AH26" s="27">
        <v>40</v>
      </c>
      <c r="AI26" s="27">
        <v>40</v>
      </c>
      <c r="AJ26" s="27">
        <v>40</v>
      </c>
    </row>
    <row r="27" spans="1:36" ht="15.6" thickBot="1">
      <c r="A27" s="360" t="s">
        <v>224</v>
      </c>
      <c r="B27" s="104" t="s">
        <v>219</v>
      </c>
      <c r="C27" s="53">
        <v>4</v>
      </c>
      <c r="D27" s="54">
        <v>4</v>
      </c>
      <c r="E27" s="55">
        <v>4</v>
      </c>
      <c r="F27" s="56">
        <v>4</v>
      </c>
      <c r="G27" s="55">
        <v>4</v>
      </c>
      <c r="H27" s="56">
        <v>4</v>
      </c>
      <c r="I27" s="55">
        <v>4</v>
      </c>
      <c r="J27" s="56">
        <v>4</v>
      </c>
      <c r="K27" s="32">
        <v>4</v>
      </c>
      <c r="L27" s="33">
        <v>4</v>
      </c>
      <c r="M27" s="32">
        <v>4</v>
      </c>
      <c r="N27" s="33">
        <v>4</v>
      </c>
      <c r="O27" s="32">
        <v>4</v>
      </c>
      <c r="P27" s="33">
        <v>4</v>
      </c>
      <c r="Q27" s="32">
        <v>4</v>
      </c>
      <c r="R27" s="33">
        <v>4</v>
      </c>
      <c r="S27" s="57">
        <v>5</v>
      </c>
      <c r="T27" s="57">
        <v>5</v>
      </c>
      <c r="U27" s="57">
        <v>5</v>
      </c>
      <c r="V27" s="57">
        <v>5</v>
      </c>
      <c r="W27" s="57">
        <v>5</v>
      </c>
      <c r="X27" s="57">
        <v>5</v>
      </c>
      <c r="Y27" s="57">
        <v>5</v>
      </c>
      <c r="Z27" s="57">
        <v>5</v>
      </c>
      <c r="AA27" s="57">
        <v>5</v>
      </c>
      <c r="AB27" s="57">
        <v>5</v>
      </c>
      <c r="AC27" s="57">
        <v>5</v>
      </c>
      <c r="AD27" s="57">
        <v>5</v>
      </c>
      <c r="AE27" s="57">
        <v>5</v>
      </c>
      <c r="AF27" s="57">
        <v>5</v>
      </c>
      <c r="AG27" s="57">
        <v>5</v>
      </c>
      <c r="AH27" s="57">
        <v>5</v>
      </c>
      <c r="AI27" s="57">
        <v>5</v>
      </c>
      <c r="AJ27" s="57">
        <v>5</v>
      </c>
    </row>
    <row r="28" spans="1:36">
      <c r="A28" s="93" t="s">
        <v>127</v>
      </c>
      <c r="B28" s="115" t="s">
        <v>219</v>
      </c>
      <c r="C28" s="58">
        <v>1100</v>
      </c>
      <c r="D28" s="59">
        <v>1100</v>
      </c>
      <c r="E28" s="59">
        <v>1300</v>
      </c>
      <c r="F28" s="59">
        <v>1300</v>
      </c>
      <c r="G28" s="59">
        <v>1300</v>
      </c>
      <c r="H28" s="59">
        <v>1300</v>
      </c>
      <c r="I28" s="59">
        <v>1300</v>
      </c>
      <c r="J28" s="59">
        <v>1300</v>
      </c>
      <c r="K28" s="60">
        <v>1700</v>
      </c>
      <c r="L28" s="60">
        <v>1700</v>
      </c>
      <c r="M28" s="60">
        <v>1700</v>
      </c>
      <c r="N28" s="60">
        <v>1700</v>
      </c>
      <c r="O28" s="60">
        <v>1700</v>
      </c>
      <c r="P28" s="60">
        <v>1700</v>
      </c>
      <c r="Q28" s="60">
        <v>1700</v>
      </c>
      <c r="R28" s="60">
        <v>1700</v>
      </c>
      <c r="S28" s="61">
        <v>2000</v>
      </c>
      <c r="T28" s="61">
        <v>2000</v>
      </c>
      <c r="U28" s="61">
        <v>2000</v>
      </c>
      <c r="V28" s="61">
        <v>2000</v>
      </c>
      <c r="W28" s="61">
        <v>2000</v>
      </c>
      <c r="X28" s="61">
        <v>2000</v>
      </c>
      <c r="Y28" s="61">
        <v>2000</v>
      </c>
      <c r="Z28" s="61">
        <v>2000</v>
      </c>
      <c r="AA28" s="61">
        <v>2000</v>
      </c>
      <c r="AB28" s="61">
        <v>2000</v>
      </c>
      <c r="AC28" s="61">
        <v>2000</v>
      </c>
      <c r="AD28" s="61">
        <v>2000</v>
      </c>
      <c r="AE28" s="61">
        <v>2000</v>
      </c>
      <c r="AF28" s="61">
        <v>2000</v>
      </c>
      <c r="AG28" s="61">
        <v>2000</v>
      </c>
      <c r="AH28" s="61">
        <v>2000</v>
      </c>
      <c r="AI28" s="61">
        <v>2000</v>
      </c>
      <c r="AJ28" s="61">
        <v>2000</v>
      </c>
    </row>
    <row r="29" spans="1:36">
      <c r="A29" s="90" t="s">
        <v>128</v>
      </c>
      <c r="B29" s="102" t="s">
        <v>219</v>
      </c>
      <c r="C29" s="62">
        <v>800</v>
      </c>
      <c r="D29" s="63">
        <v>800</v>
      </c>
      <c r="E29" s="63">
        <v>1100</v>
      </c>
      <c r="F29" s="63">
        <v>1100</v>
      </c>
      <c r="G29" s="63">
        <v>1100</v>
      </c>
      <c r="H29" s="63">
        <v>1100</v>
      </c>
      <c r="I29" s="63">
        <v>1100</v>
      </c>
      <c r="J29" s="63">
        <v>1100</v>
      </c>
      <c r="K29" s="33">
        <v>1800</v>
      </c>
      <c r="L29" s="33">
        <v>1800</v>
      </c>
      <c r="M29" s="33">
        <v>1800</v>
      </c>
      <c r="N29" s="33">
        <v>1800</v>
      </c>
      <c r="O29" s="33">
        <v>1800</v>
      </c>
      <c r="P29" s="33">
        <v>1800</v>
      </c>
      <c r="Q29" s="33">
        <v>1800</v>
      </c>
      <c r="R29" s="33">
        <v>1800</v>
      </c>
      <c r="S29" s="34">
        <v>2700</v>
      </c>
      <c r="T29" s="34">
        <v>2700</v>
      </c>
      <c r="U29" s="34">
        <v>2700</v>
      </c>
      <c r="V29" s="34">
        <v>2700</v>
      </c>
      <c r="W29" s="34">
        <v>2700</v>
      </c>
      <c r="X29" s="34">
        <v>2700</v>
      </c>
      <c r="Y29" s="34">
        <v>2700</v>
      </c>
      <c r="Z29" s="34">
        <v>2700</v>
      </c>
      <c r="AA29" s="34">
        <v>3500</v>
      </c>
      <c r="AB29" s="34">
        <v>3500</v>
      </c>
      <c r="AC29" s="34">
        <v>3500</v>
      </c>
      <c r="AD29" s="34">
        <v>3500</v>
      </c>
      <c r="AE29" s="34">
        <v>3500</v>
      </c>
      <c r="AF29" s="34">
        <v>3500</v>
      </c>
      <c r="AG29" s="34">
        <v>3500</v>
      </c>
      <c r="AH29" s="34">
        <v>3500</v>
      </c>
      <c r="AI29" s="34">
        <v>3500</v>
      </c>
      <c r="AJ29" s="34">
        <v>3500</v>
      </c>
    </row>
    <row r="30" spans="1:36">
      <c r="A30" s="92" t="s">
        <v>129</v>
      </c>
      <c r="B30" s="101" t="s">
        <v>219</v>
      </c>
      <c r="C30" s="64">
        <v>1700</v>
      </c>
      <c r="D30" s="65">
        <v>1700</v>
      </c>
      <c r="E30" s="65">
        <v>2000</v>
      </c>
      <c r="F30" s="65">
        <v>2000</v>
      </c>
      <c r="G30" s="65">
        <v>2000</v>
      </c>
      <c r="H30" s="65">
        <v>2000</v>
      </c>
      <c r="I30" s="65">
        <v>2000</v>
      </c>
      <c r="J30" s="65">
        <v>2000</v>
      </c>
      <c r="K30" s="26">
        <v>2600</v>
      </c>
      <c r="L30" s="26">
        <v>2600</v>
      </c>
      <c r="M30" s="26">
        <v>2600</v>
      </c>
      <c r="N30" s="26">
        <v>2600</v>
      </c>
      <c r="O30" s="26">
        <v>2600</v>
      </c>
      <c r="P30" s="26">
        <v>2600</v>
      </c>
      <c r="Q30" s="26">
        <v>2600</v>
      </c>
      <c r="R30" s="26">
        <v>2600</v>
      </c>
      <c r="S30" s="27">
        <v>3100</v>
      </c>
      <c r="T30" s="27">
        <v>3100</v>
      </c>
      <c r="U30" s="27">
        <v>3100</v>
      </c>
      <c r="V30" s="27">
        <v>3100</v>
      </c>
      <c r="W30" s="27">
        <v>3100</v>
      </c>
      <c r="X30" s="27">
        <v>3100</v>
      </c>
      <c r="Y30" s="27">
        <v>3100</v>
      </c>
      <c r="Z30" s="27">
        <v>3100</v>
      </c>
      <c r="AA30" s="66">
        <v>3100</v>
      </c>
      <c r="AB30" s="27">
        <v>3100</v>
      </c>
      <c r="AC30" s="66">
        <v>3100</v>
      </c>
      <c r="AD30" s="27">
        <v>3100</v>
      </c>
      <c r="AE30" s="66">
        <v>3100</v>
      </c>
      <c r="AF30" s="27">
        <v>3100</v>
      </c>
      <c r="AG30" s="27">
        <v>3100</v>
      </c>
      <c r="AH30" s="27">
        <v>3100</v>
      </c>
      <c r="AI30" s="27">
        <v>3100</v>
      </c>
      <c r="AJ30" s="27">
        <v>3100</v>
      </c>
    </row>
    <row r="31" spans="1:36">
      <c r="A31" s="90" t="s">
        <v>130</v>
      </c>
      <c r="B31" s="102" t="s">
        <v>217</v>
      </c>
      <c r="C31" s="342">
        <v>450</v>
      </c>
      <c r="D31" s="343">
        <v>450</v>
      </c>
      <c r="E31" s="343">
        <v>800</v>
      </c>
      <c r="F31" s="343">
        <v>800</v>
      </c>
      <c r="G31" s="343">
        <v>800</v>
      </c>
      <c r="H31" s="343">
        <v>800</v>
      </c>
      <c r="I31" s="343">
        <v>800</v>
      </c>
      <c r="J31" s="343">
        <v>800</v>
      </c>
      <c r="K31" s="343">
        <v>800</v>
      </c>
      <c r="L31" s="343">
        <v>800</v>
      </c>
      <c r="M31" s="343">
        <v>800</v>
      </c>
      <c r="N31" s="343">
        <v>800</v>
      </c>
      <c r="O31" s="343">
        <v>800</v>
      </c>
      <c r="P31" s="343">
        <v>800</v>
      </c>
      <c r="Q31" s="343">
        <v>800</v>
      </c>
      <c r="R31" s="343">
        <v>800</v>
      </c>
      <c r="S31" s="344">
        <v>1150</v>
      </c>
      <c r="T31" s="344">
        <v>1150</v>
      </c>
      <c r="U31" s="344">
        <v>1150</v>
      </c>
      <c r="V31" s="344">
        <v>1150</v>
      </c>
      <c r="W31" s="344">
        <v>1150</v>
      </c>
      <c r="X31" s="344">
        <v>1150</v>
      </c>
      <c r="Y31" s="344">
        <v>1150</v>
      </c>
      <c r="Z31" s="344">
        <v>1150</v>
      </c>
      <c r="AA31" s="344">
        <v>1150</v>
      </c>
      <c r="AB31" s="344">
        <v>1150</v>
      </c>
      <c r="AC31" s="344">
        <v>1150</v>
      </c>
      <c r="AD31" s="344">
        <v>1150</v>
      </c>
      <c r="AE31" s="344">
        <v>1150</v>
      </c>
      <c r="AF31" s="344">
        <v>1150</v>
      </c>
      <c r="AG31" s="344">
        <v>1000</v>
      </c>
      <c r="AH31" s="344">
        <v>1000</v>
      </c>
      <c r="AI31" s="344">
        <v>1000</v>
      </c>
      <c r="AJ31" s="344">
        <v>1000</v>
      </c>
    </row>
    <row r="32" spans="1:36">
      <c r="A32" s="92" t="s">
        <v>131</v>
      </c>
      <c r="B32" s="101" t="s">
        <v>219</v>
      </c>
      <c r="C32" s="64">
        <v>250</v>
      </c>
      <c r="D32" s="65">
        <v>250</v>
      </c>
      <c r="E32" s="65">
        <v>440</v>
      </c>
      <c r="F32" s="65">
        <v>440</v>
      </c>
      <c r="G32" s="65">
        <v>440</v>
      </c>
      <c r="H32" s="65">
        <v>440</v>
      </c>
      <c r="I32" s="65">
        <v>440</v>
      </c>
      <c r="J32" s="65">
        <v>440</v>
      </c>
      <c r="K32" s="26">
        <v>440</v>
      </c>
      <c r="L32" s="26">
        <v>440</v>
      </c>
      <c r="M32" s="26">
        <v>440</v>
      </c>
      <c r="N32" s="26">
        <v>440</v>
      </c>
      <c r="O32" s="26">
        <v>440</v>
      </c>
      <c r="P32" s="26">
        <v>440</v>
      </c>
      <c r="Q32" s="26">
        <v>440</v>
      </c>
      <c r="R32" s="26">
        <v>440</v>
      </c>
      <c r="S32" s="27">
        <v>640</v>
      </c>
      <c r="T32" s="27">
        <v>640</v>
      </c>
      <c r="U32" s="27">
        <v>640</v>
      </c>
      <c r="V32" s="27">
        <v>640</v>
      </c>
      <c r="W32" s="27">
        <v>640</v>
      </c>
      <c r="X32" s="27">
        <v>640</v>
      </c>
      <c r="Y32" s="27">
        <v>640</v>
      </c>
      <c r="Z32" s="27">
        <v>640</v>
      </c>
      <c r="AA32" s="27">
        <v>640</v>
      </c>
      <c r="AB32" s="27">
        <v>640</v>
      </c>
      <c r="AC32" s="27">
        <v>640</v>
      </c>
      <c r="AD32" s="27">
        <v>640</v>
      </c>
      <c r="AE32" s="27">
        <v>640</v>
      </c>
      <c r="AF32" s="27">
        <v>640</v>
      </c>
      <c r="AG32" s="27">
        <v>550</v>
      </c>
      <c r="AH32" s="27">
        <v>550</v>
      </c>
      <c r="AI32" s="27">
        <v>550</v>
      </c>
      <c r="AJ32" s="27">
        <v>550</v>
      </c>
    </row>
    <row r="33" spans="1:36" ht="15" thickBot="1">
      <c r="A33" s="91" t="s">
        <v>132</v>
      </c>
      <c r="B33" s="104" t="s">
        <v>219</v>
      </c>
      <c r="C33" s="67">
        <v>170</v>
      </c>
      <c r="D33" s="68">
        <v>170</v>
      </c>
      <c r="E33" s="68">
        <v>230</v>
      </c>
      <c r="F33" s="68">
        <v>230</v>
      </c>
      <c r="G33" s="68">
        <v>230</v>
      </c>
      <c r="H33" s="68">
        <v>230</v>
      </c>
      <c r="I33" s="68">
        <v>230</v>
      </c>
      <c r="J33" s="68">
        <v>230</v>
      </c>
      <c r="K33" s="69">
        <v>230</v>
      </c>
      <c r="L33" s="69">
        <v>230</v>
      </c>
      <c r="M33" s="69">
        <v>230</v>
      </c>
      <c r="N33" s="69">
        <v>230</v>
      </c>
      <c r="O33" s="69">
        <v>230</v>
      </c>
      <c r="P33" s="69">
        <v>230</v>
      </c>
      <c r="Q33" s="69">
        <v>230</v>
      </c>
      <c r="R33" s="69">
        <v>230</v>
      </c>
      <c r="S33" s="57">
        <v>300</v>
      </c>
      <c r="T33" s="57">
        <v>250</v>
      </c>
      <c r="U33" s="57">
        <v>300</v>
      </c>
      <c r="V33" s="57">
        <v>250</v>
      </c>
      <c r="W33" s="57">
        <v>300</v>
      </c>
      <c r="X33" s="57">
        <v>250</v>
      </c>
      <c r="Y33" s="57">
        <v>300</v>
      </c>
      <c r="Z33" s="57">
        <v>250</v>
      </c>
      <c r="AA33" s="57">
        <v>300</v>
      </c>
      <c r="AB33" s="57">
        <v>250</v>
      </c>
      <c r="AC33" s="57">
        <v>300</v>
      </c>
      <c r="AD33" s="57">
        <v>250</v>
      </c>
      <c r="AE33" s="57">
        <v>300</v>
      </c>
      <c r="AF33" s="57">
        <v>250</v>
      </c>
      <c r="AG33" s="57">
        <v>350</v>
      </c>
      <c r="AH33" s="57">
        <v>300</v>
      </c>
      <c r="AI33" s="57">
        <v>350</v>
      </c>
      <c r="AJ33" s="57">
        <v>300</v>
      </c>
    </row>
    <row r="34" spans="1:36">
      <c r="A34" s="116" t="s">
        <v>133</v>
      </c>
      <c r="B34" s="117" t="s">
        <v>217</v>
      </c>
      <c r="C34" s="345">
        <v>7</v>
      </c>
      <c r="D34" s="345">
        <v>7</v>
      </c>
      <c r="E34" s="345">
        <v>7</v>
      </c>
      <c r="F34" s="345">
        <v>7</v>
      </c>
      <c r="G34" s="345">
        <v>7</v>
      </c>
      <c r="H34" s="345">
        <v>7</v>
      </c>
      <c r="I34" s="345">
        <v>7</v>
      </c>
      <c r="J34" s="345">
        <v>7</v>
      </c>
      <c r="K34" s="345">
        <v>11</v>
      </c>
      <c r="L34" s="345">
        <v>11</v>
      </c>
      <c r="M34" s="345">
        <v>11</v>
      </c>
      <c r="N34" s="345">
        <v>11</v>
      </c>
      <c r="O34" s="345">
        <v>11</v>
      </c>
      <c r="P34" s="345">
        <v>11</v>
      </c>
      <c r="Q34" s="345">
        <v>11</v>
      </c>
      <c r="R34" s="345">
        <v>11</v>
      </c>
      <c r="S34" s="345">
        <v>11</v>
      </c>
      <c r="T34" s="345">
        <v>11</v>
      </c>
      <c r="U34" s="345">
        <v>11</v>
      </c>
      <c r="V34" s="345">
        <v>13</v>
      </c>
      <c r="W34" s="345">
        <v>11</v>
      </c>
      <c r="X34" s="345">
        <v>13</v>
      </c>
      <c r="Y34" s="345">
        <v>11</v>
      </c>
      <c r="Z34" s="345">
        <v>13</v>
      </c>
      <c r="AA34" s="345">
        <v>11</v>
      </c>
      <c r="AB34" s="345">
        <v>13</v>
      </c>
      <c r="AC34" s="345">
        <v>11</v>
      </c>
      <c r="AD34" s="345">
        <v>13</v>
      </c>
      <c r="AE34" s="345">
        <v>11</v>
      </c>
      <c r="AF34" s="345">
        <v>13</v>
      </c>
      <c r="AG34" s="346">
        <v>11</v>
      </c>
      <c r="AH34" s="346">
        <v>16</v>
      </c>
      <c r="AI34" s="346">
        <v>11</v>
      </c>
      <c r="AJ34" s="346">
        <v>16</v>
      </c>
    </row>
    <row r="35" spans="1:36">
      <c r="A35" s="114" t="s">
        <v>134</v>
      </c>
      <c r="B35" s="102" t="s">
        <v>217</v>
      </c>
      <c r="C35" s="347">
        <v>3.6</v>
      </c>
      <c r="D35" s="347">
        <v>3.6</v>
      </c>
      <c r="E35" s="347">
        <v>4.5999999999999996</v>
      </c>
      <c r="F35" s="347">
        <v>4.5999999999999996</v>
      </c>
      <c r="G35" s="347">
        <v>4.5999999999999996</v>
      </c>
      <c r="H35" s="347">
        <v>4.5999999999999996</v>
      </c>
      <c r="I35" s="347">
        <v>4.5999999999999996</v>
      </c>
      <c r="J35" s="347">
        <v>4.5999999999999996</v>
      </c>
      <c r="K35" s="344">
        <v>6.2</v>
      </c>
      <c r="L35" s="344">
        <v>6.2</v>
      </c>
      <c r="M35" s="344">
        <v>6.2</v>
      </c>
      <c r="N35" s="344">
        <v>6.2</v>
      </c>
      <c r="O35" s="344">
        <v>6.2</v>
      </c>
      <c r="P35" s="344">
        <v>6.2</v>
      </c>
      <c r="Q35" s="344">
        <v>6.2</v>
      </c>
      <c r="R35" s="344">
        <v>6.2</v>
      </c>
      <c r="S35" s="344">
        <v>8.9</v>
      </c>
      <c r="T35" s="344">
        <v>8.9</v>
      </c>
      <c r="U35" s="344">
        <v>8.9</v>
      </c>
      <c r="V35" s="344">
        <v>8.9</v>
      </c>
      <c r="W35" s="344">
        <v>8.9</v>
      </c>
      <c r="X35" s="344">
        <v>8.9</v>
      </c>
      <c r="Y35" s="344">
        <v>8.9</v>
      </c>
      <c r="Z35" s="344">
        <v>8.9</v>
      </c>
      <c r="AA35" s="344">
        <v>11.8</v>
      </c>
      <c r="AB35" s="344">
        <v>9.9</v>
      </c>
      <c r="AC35" s="344">
        <v>11.8</v>
      </c>
      <c r="AD35" s="344">
        <v>9.9</v>
      </c>
      <c r="AE35" s="344">
        <v>11.8</v>
      </c>
      <c r="AF35" s="344">
        <v>9.9</v>
      </c>
      <c r="AG35" s="344">
        <v>12.7</v>
      </c>
      <c r="AH35" s="344">
        <v>10.199999999999999</v>
      </c>
      <c r="AI35" s="344">
        <v>12.7</v>
      </c>
      <c r="AJ35" s="344">
        <v>10.199999999999999</v>
      </c>
    </row>
    <row r="36" spans="1:36">
      <c r="A36" s="118" t="s">
        <v>135</v>
      </c>
      <c r="B36" s="119" t="s">
        <v>219</v>
      </c>
      <c r="C36" s="348">
        <v>0.7</v>
      </c>
      <c r="D36" s="348">
        <v>0.7</v>
      </c>
      <c r="E36" s="348">
        <v>1</v>
      </c>
      <c r="F36" s="348">
        <v>1</v>
      </c>
      <c r="G36" s="348">
        <v>1</v>
      </c>
      <c r="H36" s="348">
        <v>1</v>
      </c>
      <c r="I36" s="348">
        <v>1</v>
      </c>
      <c r="J36" s="348">
        <v>1</v>
      </c>
      <c r="K36" s="349">
        <v>1</v>
      </c>
      <c r="L36" s="349">
        <v>1</v>
      </c>
      <c r="M36" s="349">
        <v>1</v>
      </c>
      <c r="N36" s="349">
        <v>1</v>
      </c>
      <c r="O36" s="349">
        <v>1</v>
      </c>
      <c r="P36" s="349">
        <v>1</v>
      </c>
      <c r="Q36" s="349">
        <v>1</v>
      </c>
      <c r="R36" s="349">
        <v>1</v>
      </c>
      <c r="S36" s="349">
        <v>1.3</v>
      </c>
      <c r="T36" s="349">
        <v>1.3</v>
      </c>
      <c r="U36" s="349">
        <v>1.3</v>
      </c>
      <c r="V36" s="349">
        <v>1.3</v>
      </c>
      <c r="W36" s="349">
        <v>1.3</v>
      </c>
      <c r="X36" s="349">
        <v>1.3</v>
      </c>
      <c r="Y36" s="349">
        <v>1.3</v>
      </c>
      <c r="Z36" s="349">
        <v>1.3</v>
      </c>
      <c r="AA36" s="349">
        <v>1.3</v>
      </c>
      <c r="AB36" s="349">
        <v>1.1000000000000001</v>
      </c>
      <c r="AC36" s="349">
        <v>1.3</v>
      </c>
      <c r="AD36" s="349">
        <v>1.1000000000000001</v>
      </c>
      <c r="AE36" s="349">
        <v>1.3</v>
      </c>
      <c r="AF36" s="349">
        <v>1.1000000000000001</v>
      </c>
      <c r="AG36" s="349">
        <v>1.6</v>
      </c>
      <c r="AH36" s="349">
        <v>1.3</v>
      </c>
      <c r="AI36" s="349">
        <v>1.6</v>
      </c>
      <c r="AJ36" s="349">
        <v>1.3</v>
      </c>
    </row>
    <row r="37" spans="1:36">
      <c r="A37" s="114" t="s">
        <v>136</v>
      </c>
      <c r="B37" s="102" t="s">
        <v>219</v>
      </c>
      <c r="C37" s="74">
        <v>0.5</v>
      </c>
      <c r="D37" s="74">
        <v>0.5</v>
      </c>
      <c r="E37" s="74">
        <v>1</v>
      </c>
      <c r="F37" s="74">
        <v>1</v>
      </c>
      <c r="G37" s="74">
        <v>1</v>
      </c>
      <c r="H37" s="74">
        <v>1</v>
      </c>
      <c r="I37" s="74">
        <v>1</v>
      </c>
      <c r="J37" s="74">
        <v>1</v>
      </c>
      <c r="K37" s="49">
        <v>1.5</v>
      </c>
      <c r="L37" s="49">
        <v>1.5</v>
      </c>
      <c r="M37" s="49">
        <v>1.5</v>
      </c>
      <c r="N37" s="49">
        <v>1.5</v>
      </c>
      <c r="O37" s="49">
        <v>1.5</v>
      </c>
      <c r="P37" s="49">
        <v>1.5</v>
      </c>
      <c r="Q37" s="49">
        <v>1.5</v>
      </c>
      <c r="R37" s="49">
        <v>1.5</v>
      </c>
      <c r="S37" s="50">
        <v>2</v>
      </c>
      <c r="T37" s="50">
        <v>2</v>
      </c>
      <c r="U37" s="50">
        <v>2</v>
      </c>
      <c r="V37" s="50">
        <v>2</v>
      </c>
      <c r="W37" s="50">
        <v>2</v>
      </c>
      <c r="X37" s="50">
        <v>2</v>
      </c>
      <c r="Y37" s="50">
        <v>2</v>
      </c>
      <c r="Z37" s="50">
        <v>2</v>
      </c>
      <c r="AA37" s="49">
        <v>3</v>
      </c>
      <c r="AB37" s="49">
        <v>3</v>
      </c>
      <c r="AC37" s="49">
        <v>3</v>
      </c>
      <c r="AD37" s="49">
        <v>3</v>
      </c>
      <c r="AE37" s="49">
        <v>3</v>
      </c>
      <c r="AF37" s="49">
        <v>3</v>
      </c>
      <c r="AG37" s="50">
        <v>3</v>
      </c>
      <c r="AH37" s="50">
        <v>3</v>
      </c>
      <c r="AI37" s="50">
        <v>3</v>
      </c>
      <c r="AJ37" s="50">
        <v>3</v>
      </c>
    </row>
    <row r="38" spans="1:36">
      <c r="A38" s="118" t="s">
        <v>137</v>
      </c>
      <c r="B38" s="119" t="s">
        <v>219</v>
      </c>
      <c r="C38" s="75">
        <v>15</v>
      </c>
      <c r="D38" s="75">
        <v>15</v>
      </c>
      <c r="E38" s="75">
        <v>20</v>
      </c>
      <c r="F38" s="75">
        <v>20</v>
      </c>
      <c r="G38" s="75">
        <v>20</v>
      </c>
      <c r="H38" s="75">
        <v>20</v>
      </c>
      <c r="I38" s="75">
        <v>20</v>
      </c>
      <c r="J38" s="75">
        <v>20</v>
      </c>
      <c r="K38" s="73">
        <v>35</v>
      </c>
      <c r="L38" s="73">
        <v>35</v>
      </c>
      <c r="M38" s="73">
        <v>35</v>
      </c>
      <c r="N38" s="73">
        <v>35</v>
      </c>
      <c r="O38" s="73">
        <v>35</v>
      </c>
      <c r="P38" s="73">
        <v>35</v>
      </c>
      <c r="Q38" s="73">
        <v>35</v>
      </c>
      <c r="R38" s="73">
        <v>35</v>
      </c>
      <c r="S38" s="43">
        <v>55</v>
      </c>
      <c r="T38" s="43">
        <v>55</v>
      </c>
      <c r="U38" s="43">
        <v>55</v>
      </c>
      <c r="V38" s="43">
        <v>55</v>
      </c>
      <c r="W38" s="43">
        <v>55</v>
      </c>
      <c r="X38" s="43">
        <v>55</v>
      </c>
      <c r="Y38" s="43">
        <v>55</v>
      </c>
      <c r="Z38" s="43">
        <v>55</v>
      </c>
      <c r="AA38" s="43">
        <v>70</v>
      </c>
      <c r="AB38" s="43">
        <v>70</v>
      </c>
      <c r="AC38" s="43">
        <v>70</v>
      </c>
      <c r="AD38" s="43">
        <v>70</v>
      </c>
      <c r="AE38" s="43">
        <v>70</v>
      </c>
      <c r="AF38" s="43">
        <v>70</v>
      </c>
      <c r="AG38" s="43">
        <v>70</v>
      </c>
      <c r="AH38" s="43">
        <v>70</v>
      </c>
      <c r="AI38" s="43">
        <v>70</v>
      </c>
      <c r="AJ38" s="43">
        <v>70</v>
      </c>
    </row>
    <row r="39" spans="1:36">
      <c r="A39" s="114" t="s">
        <v>138</v>
      </c>
      <c r="B39" s="102" t="s">
        <v>92</v>
      </c>
      <c r="C39" s="74" t="s">
        <v>92</v>
      </c>
      <c r="D39" s="74" t="s">
        <v>92</v>
      </c>
      <c r="E39" s="74" t="s">
        <v>92</v>
      </c>
      <c r="F39" s="74" t="s">
        <v>92</v>
      </c>
      <c r="G39" s="74" t="s">
        <v>92</v>
      </c>
      <c r="H39" s="74" t="s">
        <v>92</v>
      </c>
      <c r="I39" s="74" t="s">
        <v>92</v>
      </c>
      <c r="J39" s="74" t="s">
        <v>92</v>
      </c>
      <c r="K39" s="76" t="s">
        <v>92</v>
      </c>
      <c r="L39" s="76" t="s">
        <v>92</v>
      </c>
      <c r="M39" s="76" t="s">
        <v>92</v>
      </c>
      <c r="N39" s="76" t="s">
        <v>92</v>
      </c>
      <c r="O39" s="76" t="s">
        <v>92</v>
      </c>
      <c r="P39" s="76" t="s">
        <v>92</v>
      </c>
      <c r="Q39" s="76" t="s">
        <v>92</v>
      </c>
      <c r="R39" s="76" t="s">
        <v>92</v>
      </c>
      <c r="S39" s="50" t="s">
        <v>92</v>
      </c>
      <c r="T39" s="50" t="s">
        <v>92</v>
      </c>
      <c r="U39" s="50" t="s">
        <v>92</v>
      </c>
      <c r="V39" s="50" t="s">
        <v>92</v>
      </c>
      <c r="W39" s="50" t="s">
        <v>92</v>
      </c>
      <c r="X39" s="50" t="s">
        <v>92</v>
      </c>
      <c r="Y39" s="50" t="s">
        <v>92</v>
      </c>
      <c r="Z39" s="50" t="s">
        <v>92</v>
      </c>
      <c r="AA39" s="50" t="s">
        <v>92</v>
      </c>
      <c r="AB39" s="50" t="s">
        <v>92</v>
      </c>
      <c r="AC39" s="50" t="s">
        <v>92</v>
      </c>
      <c r="AD39" s="50" t="s">
        <v>92</v>
      </c>
      <c r="AE39" s="50" t="s">
        <v>92</v>
      </c>
      <c r="AF39" s="50" t="s">
        <v>92</v>
      </c>
      <c r="AG39" s="50" t="s">
        <v>92</v>
      </c>
      <c r="AH39" s="50" t="s">
        <v>92</v>
      </c>
      <c r="AI39" s="50" t="s">
        <v>92</v>
      </c>
      <c r="AJ39" s="50" t="s">
        <v>92</v>
      </c>
    </row>
    <row r="40" spans="1:36">
      <c r="A40" s="359" t="s">
        <v>139</v>
      </c>
      <c r="B40" s="119" t="s">
        <v>219</v>
      </c>
      <c r="C40" s="72">
        <v>15</v>
      </c>
      <c r="D40" s="72">
        <v>15</v>
      </c>
      <c r="E40" s="72">
        <v>20</v>
      </c>
      <c r="F40" s="72">
        <v>20</v>
      </c>
      <c r="G40" s="72">
        <v>20</v>
      </c>
      <c r="H40" s="72">
        <v>20</v>
      </c>
      <c r="I40" s="72">
        <v>20</v>
      </c>
      <c r="J40" s="72">
        <v>20</v>
      </c>
      <c r="K40" s="73">
        <v>30</v>
      </c>
      <c r="L40" s="73">
        <v>30</v>
      </c>
      <c r="M40" s="73">
        <v>30</v>
      </c>
      <c r="N40" s="73">
        <v>30</v>
      </c>
      <c r="O40" s="73">
        <v>30</v>
      </c>
      <c r="P40" s="73">
        <v>30</v>
      </c>
      <c r="Q40" s="73">
        <v>30</v>
      </c>
      <c r="R40" s="73">
        <v>30</v>
      </c>
      <c r="S40" s="43">
        <v>45</v>
      </c>
      <c r="T40" s="43">
        <v>45</v>
      </c>
      <c r="U40" s="43">
        <v>45</v>
      </c>
      <c r="V40" s="43">
        <v>45</v>
      </c>
      <c r="W40" s="43">
        <v>45</v>
      </c>
      <c r="X40" s="43">
        <v>45</v>
      </c>
      <c r="Y40" s="43">
        <v>45</v>
      </c>
      <c r="Z40" s="43">
        <v>45</v>
      </c>
      <c r="AA40" s="43">
        <v>65</v>
      </c>
      <c r="AB40" s="43">
        <v>65</v>
      </c>
      <c r="AC40" s="43">
        <v>65</v>
      </c>
      <c r="AD40" s="43">
        <v>65</v>
      </c>
      <c r="AE40" s="43">
        <v>65</v>
      </c>
      <c r="AF40" s="43">
        <v>65</v>
      </c>
      <c r="AG40" s="43">
        <v>65</v>
      </c>
      <c r="AH40" s="43">
        <v>65</v>
      </c>
      <c r="AI40" s="43">
        <v>65</v>
      </c>
      <c r="AJ40" s="43">
        <v>65</v>
      </c>
    </row>
    <row r="41" spans="1:36">
      <c r="A41" s="114" t="s">
        <v>140</v>
      </c>
      <c r="B41" s="102" t="s">
        <v>219</v>
      </c>
      <c r="C41" s="74">
        <v>90</v>
      </c>
      <c r="D41" s="74">
        <v>90</v>
      </c>
      <c r="E41" s="74">
        <v>90</v>
      </c>
      <c r="F41" s="74">
        <v>90</v>
      </c>
      <c r="G41" s="74">
        <v>90</v>
      </c>
      <c r="H41" s="74">
        <v>90</v>
      </c>
      <c r="I41" s="74">
        <v>90</v>
      </c>
      <c r="J41" s="74">
        <v>90</v>
      </c>
      <c r="K41" s="76">
        <v>90</v>
      </c>
      <c r="L41" s="76">
        <v>90</v>
      </c>
      <c r="M41" s="76">
        <v>90</v>
      </c>
      <c r="N41" s="76">
        <v>90</v>
      </c>
      <c r="O41" s="76">
        <v>90</v>
      </c>
      <c r="P41" s="76">
        <v>90</v>
      </c>
      <c r="Q41" s="76">
        <v>90</v>
      </c>
      <c r="R41" s="76">
        <v>90</v>
      </c>
      <c r="S41" s="50">
        <v>120</v>
      </c>
      <c r="T41" s="50">
        <v>120</v>
      </c>
      <c r="U41" s="50">
        <v>120</v>
      </c>
      <c r="V41" s="50">
        <v>120</v>
      </c>
      <c r="W41" s="50">
        <v>120</v>
      </c>
      <c r="X41" s="50">
        <v>120</v>
      </c>
      <c r="Y41" s="50">
        <v>120</v>
      </c>
      <c r="Z41" s="50">
        <v>120</v>
      </c>
      <c r="AA41" s="50">
        <v>130</v>
      </c>
      <c r="AB41" s="50">
        <v>130</v>
      </c>
      <c r="AC41" s="50">
        <v>130</v>
      </c>
      <c r="AD41" s="50">
        <v>130</v>
      </c>
      <c r="AE41" s="50">
        <v>130</v>
      </c>
      <c r="AF41" s="50">
        <v>130</v>
      </c>
      <c r="AG41" s="50">
        <v>150</v>
      </c>
      <c r="AH41" s="50">
        <v>150</v>
      </c>
      <c r="AI41" s="50">
        <v>150</v>
      </c>
      <c r="AJ41" s="50">
        <v>150</v>
      </c>
    </row>
    <row r="42" spans="1:36">
      <c r="A42" s="120" t="s">
        <v>141</v>
      </c>
      <c r="B42" s="121" t="s">
        <v>92</v>
      </c>
      <c r="C42" s="77" t="s">
        <v>92</v>
      </c>
      <c r="D42" s="77" t="s">
        <v>92</v>
      </c>
      <c r="E42" s="78" t="s">
        <v>92</v>
      </c>
      <c r="F42" s="77" t="s">
        <v>92</v>
      </c>
      <c r="G42" s="78" t="s">
        <v>92</v>
      </c>
      <c r="H42" s="77" t="s">
        <v>92</v>
      </c>
      <c r="I42" s="78" t="s">
        <v>92</v>
      </c>
      <c r="J42" s="77" t="s">
        <v>92</v>
      </c>
      <c r="K42" s="25" t="s">
        <v>92</v>
      </c>
      <c r="L42" s="26" t="s">
        <v>92</v>
      </c>
      <c r="M42" s="25" t="s">
        <v>92</v>
      </c>
      <c r="N42" s="26" t="s">
        <v>92</v>
      </c>
      <c r="O42" s="25" t="s">
        <v>92</v>
      </c>
      <c r="P42" s="26" t="s">
        <v>92</v>
      </c>
      <c r="Q42" s="25" t="s">
        <v>92</v>
      </c>
      <c r="R42" s="26" t="s">
        <v>92</v>
      </c>
      <c r="S42" s="27" t="s">
        <v>92</v>
      </c>
      <c r="T42" s="27" t="s">
        <v>92</v>
      </c>
      <c r="U42" s="27" t="s">
        <v>92</v>
      </c>
      <c r="V42" s="27" t="s">
        <v>92</v>
      </c>
      <c r="W42" s="27" t="s">
        <v>92</v>
      </c>
      <c r="X42" s="27" t="s">
        <v>92</v>
      </c>
      <c r="Y42" s="27" t="s">
        <v>92</v>
      </c>
      <c r="Z42" s="27" t="s">
        <v>92</v>
      </c>
      <c r="AA42" s="27" t="s">
        <v>92</v>
      </c>
      <c r="AB42" s="27" t="s">
        <v>92</v>
      </c>
      <c r="AC42" s="27" t="s">
        <v>92</v>
      </c>
      <c r="AD42" s="27" t="s">
        <v>92</v>
      </c>
      <c r="AE42" s="27" t="s">
        <v>92</v>
      </c>
      <c r="AF42" s="27" t="s">
        <v>92</v>
      </c>
      <c r="AG42" s="27" t="s">
        <v>92</v>
      </c>
      <c r="AH42" s="27" t="s">
        <v>92</v>
      </c>
      <c r="AI42" s="27" t="s">
        <v>92</v>
      </c>
      <c r="AJ42" s="27" t="s">
        <v>92</v>
      </c>
    </row>
    <row r="43" spans="1:36">
      <c r="A43" s="114" t="s">
        <v>142</v>
      </c>
      <c r="B43" s="102" t="s">
        <v>92</v>
      </c>
      <c r="C43" s="79" t="s">
        <v>92</v>
      </c>
      <c r="D43" s="79" t="s">
        <v>92</v>
      </c>
      <c r="E43" s="80" t="s">
        <v>92</v>
      </c>
      <c r="F43" s="79" t="s">
        <v>92</v>
      </c>
      <c r="G43" s="80" t="s">
        <v>92</v>
      </c>
      <c r="H43" s="79" t="s">
        <v>92</v>
      </c>
      <c r="I43" s="80" t="s">
        <v>92</v>
      </c>
      <c r="J43" s="79" t="s">
        <v>92</v>
      </c>
      <c r="K43" s="81" t="s">
        <v>92</v>
      </c>
      <c r="L43" s="76" t="s">
        <v>92</v>
      </c>
      <c r="M43" s="81" t="s">
        <v>92</v>
      </c>
      <c r="N43" s="76" t="s">
        <v>92</v>
      </c>
      <c r="O43" s="81" t="s">
        <v>92</v>
      </c>
      <c r="P43" s="76" t="s">
        <v>92</v>
      </c>
      <c r="Q43" s="81" t="s">
        <v>92</v>
      </c>
      <c r="R43" s="76" t="s">
        <v>92</v>
      </c>
      <c r="S43" s="50" t="s">
        <v>92</v>
      </c>
      <c r="T43" s="50" t="s">
        <v>92</v>
      </c>
      <c r="U43" s="50" t="s">
        <v>92</v>
      </c>
      <c r="V43" s="50" t="s">
        <v>92</v>
      </c>
      <c r="W43" s="50" t="s">
        <v>92</v>
      </c>
      <c r="X43" s="50" t="s">
        <v>92</v>
      </c>
      <c r="Y43" s="50" t="s">
        <v>92</v>
      </c>
      <c r="Z43" s="50" t="s">
        <v>92</v>
      </c>
      <c r="AA43" s="50" t="s">
        <v>92</v>
      </c>
      <c r="AB43" s="50" t="s">
        <v>92</v>
      </c>
      <c r="AC43" s="50" t="s">
        <v>92</v>
      </c>
      <c r="AD43" s="50" t="s">
        <v>92</v>
      </c>
      <c r="AE43" s="50" t="s">
        <v>92</v>
      </c>
      <c r="AF43" s="50" t="s">
        <v>92</v>
      </c>
      <c r="AG43" s="50" t="s">
        <v>92</v>
      </c>
      <c r="AH43" s="50" t="s">
        <v>92</v>
      </c>
      <c r="AI43" s="50" t="s">
        <v>92</v>
      </c>
      <c r="AJ43" s="50" t="s">
        <v>92</v>
      </c>
    </row>
    <row r="44" spans="1:36">
      <c r="A44" s="120" t="s">
        <v>143</v>
      </c>
      <c r="B44" s="121" t="s">
        <v>219</v>
      </c>
      <c r="C44" s="82">
        <v>140</v>
      </c>
      <c r="D44" s="82">
        <v>140</v>
      </c>
      <c r="E44" s="83">
        <v>170</v>
      </c>
      <c r="F44" s="83">
        <v>170</v>
      </c>
      <c r="G44" s="83">
        <v>170</v>
      </c>
      <c r="H44" s="83">
        <v>170</v>
      </c>
      <c r="I44" s="83">
        <v>170</v>
      </c>
      <c r="J44" s="83">
        <v>170</v>
      </c>
      <c r="K44" s="26">
        <v>250</v>
      </c>
      <c r="L44" s="26">
        <v>250</v>
      </c>
      <c r="M44" s="26">
        <v>250</v>
      </c>
      <c r="N44" s="26">
        <v>250</v>
      </c>
      <c r="O44" s="26">
        <v>250</v>
      </c>
      <c r="P44" s="26">
        <v>250</v>
      </c>
      <c r="Q44" s="26">
        <v>250</v>
      </c>
      <c r="R44" s="26">
        <v>250</v>
      </c>
      <c r="S44" s="27">
        <v>340</v>
      </c>
      <c r="T44" s="27">
        <v>340</v>
      </c>
      <c r="U44" s="27">
        <v>340</v>
      </c>
      <c r="V44" s="27">
        <v>340</v>
      </c>
      <c r="W44" s="27">
        <v>340</v>
      </c>
      <c r="X44" s="27">
        <v>340</v>
      </c>
      <c r="Y44" s="27">
        <v>340</v>
      </c>
      <c r="Z44" s="27">
        <v>340</v>
      </c>
      <c r="AA44" s="27">
        <v>400</v>
      </c>
      <c r="AB44" s="27">
        <v>400</v>
      </c>
      <c r="AC44" s="27">
        <v>400</v>
      </c>
      <c r="AD44" s="27">
        <v>400</v>
      </c>
      <c r="AE44" s="27">
        <v>400</v>
      </c>
      <c r="AF44" s="27">
        <v>400</v>
      </c>
      <c r="AG44" s="27">
        <v>400</v>
      </c>
      <c r="AH44" s="27">
        <v>400</v>
      </c>
      <c r="AI44" s="27">
        <v>400</v>
      </c>
      <c r="AJ44" s="27">
        <v>400</v>
      </c>
    </row>
    <row r="45" spans="1:36" ht="15" thickBot="1">
      <c r="A45" s="122" t="s">
        <v>144</v>
      </c>
      <c r="B45" s="104" t="s">
        <v>92</v>
      </c>
      <c r="C45" s="68" t="s">
        <v>225</v>
      </c>
      <c r="D45" s="68" t="s">
        <v>225</v>
      </c>
      <c r="E45" s="68" t="s">
        <v>92</v>
      </c>
      <c r="F45" s="68" t="s">
        <v>92</v>
      </c>
      <c r="G45" s="68" t="s">
        <v>92</v>
      </c>
      <c r="H45" s="68" t="s">
        <v>92</v>
      </c>
      <c r="I45" s="68" t="s">
        <v>92</v>
      </c>
      <c r="J45" s="68" t="s">
        <v>92</v>
      </c>
      <c r="K45" s="84" t="s">
        <v>92</v>
      </c>
      <c r="L45" s="84" t="s">
        <v>92</v>
      </c>
      <c r="M45" s="84" t="s">
        <v>92</v>
      </c>
      <c r="N45" s="84" t="s">
        <v>92</v>
      </c>
      <c r="O45" s="84" t="s">
        <v>92</v>
      </c>
      <c r="P45" s="84" t="s">
        <v>92</v>
      </c>
      <c r="Q45" s="84" t="s">
        <v>92</v>
      </c>
      <c r="R45" s="84" t="s">
        <v>92</v>
      </c>
      <c r="S45" s="57" t="s">
        <v>92</v>
      </c>
      <c r="T45" s="57" t="s">
        <v>92</v>
      </c>
      <c r="U45" s="57" t="s">
        <v>92</v>
      </c>
      <c r="V45" s="57" t="s">
        <v>92</v>
      </c>
      <c r="W45" s="57" t="s">
        <v>92</v>
      </c>
      <c r="X45" s="57" t="s">
        <v>92</v>
      </c>
      <c r="Y45" s="57" t="s">
        <v>92</v>
      </c>
      <c r="Z45" s="57" t="s">
        <v>92</v>
      </c>
      <c r="AA45" s="57" t="s">
        <v>92</v>
      </c>
      <c r="AB45" s="57" t="s">
        <v>92</v>
      </c>
      <c r="AC45" s="57" t="s">
        <v>92</v>
      </c>
      <c r="AD45" s="57" t="s">
        <v>92</v>
      </c>
      <c r="AE45" s="57" t="s">
        <v>92</v>
      </c>
      <c r="AF45" s="57" t="s">
        <v>92</v>
      </c>
      <c r="AG45" s="57" t="s">
        <v>92</v>
      </c>
      <c r="AH45" s="57" t="s">
        <v>92</v>
      </c>
      <c r="AI45" s="57" t="s">
        <v>92</v>
      </c>
      <c r="AJ45" s="57" t="s">
        <v>92</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22978-4FB0-4D49-A316-B53C43CCB08D}">
  <dimension ref="A4:AJ47"/>
  <sheetViews>
    <sheetView topLeftCell="N5" zoomScaleNormal="100" workbookViewId="0">
      <selection activeCell="C17" sqref="C17:AJ17"/>
    </sheetView>
  </sheetViews>
  <sheetFormatPr defaultRowHeight="14.45"/>
  <cols>
    <col min="1" max="1" width="37" customWidth="1"/>
    <col min="2" max="2" width="19.140625" bestFit="1" customWidth="1"/>
  </cols>
  <sheetData>
    <row r="4" spans="1:36" ht="15" thickBot="1">
      <c r="C4" s="106" t="s">
        <v>16</v>
      </c>
      <c r="D4" s="106" t="s">
        <v>16</v>
      </c>
      <c r="E4" s="106" t="s">
        <v>16</v>
      </c>
      <c r="F4" s="106" t="s">
        <v>16</v>
      </c>
      <c r="G4" s="106" t="s">
        <v>16</v>
      </c>
      <c r="H4" s="106" t="s">
        <v>16</v>
      </c>
      <c r="I4" s="106" t="s">
        <v>16</v>
      </c>
      <c r="J4" s="106" t="s">
        <v>16</v>
      </c>
      <c r="K4" s="106" t="s">
        <v>16</v>
      </c>
      <c r="L4" s="106" t="s">
        <v>16</v>
      </c>
      <c r="M4" s="106" t="s">
        <v>16</v>
      </c>
      <c r="N4" s="106" t="s">
        <v>16</v>
      </c>
      <c r="O4" s="106" t="s">
        <v>16</v>
      </c>
      <c r="P4" s="106" t="s">
        <v>16</v>
      </c>
      <c r="Q4" s="106" t="s">
        <v>16</v>
      </c>
      <c r="R4" s="106" t="s">
        <v>16</v>
      </c>
      <c r="S4" s="106" t="s">
        <v>16</v>
      </c>
      <c r="T4" s="106" t="s">
        <v>16</v>
      </c>
    </row>
    <row r="5" spans="1:36" ht="65.45" thickBot="1">
      <c r="A5" t="s">
        <v>74</v>
      </c>
      <c r="B5" s="142" t="s">
        <v>181</v>
      </c>
      <c r="C5" s="11" t="s">
        <v>182</v>
      </c>
      <c r="D5" s="10" t="s">
        <v>183</v>
      </c>
      <c r="E5" s="11" t="s">
        <v>184</v>
      </c>
      <c r="F5" s="10" t="s">
        <v>185</v>
      </c>
      <c r="G5" s="11" t="s">
        <v>186</v>
      </c>
      <c r="H5" s="10" t="s">
        <v>187</v>
      </c>
      <c r="I5" s="11" t="s">
        <v>188</v>
      </c>
      <c r="J5" s="10" t="s">
        <v>189</v>
      </c>
      <c r="K5" s="11" t="s">
        <v>190</v>
      </c>
      <c r="L5" s="10" t="s">
        <v>191</v>
      </c>
      <c r="M5" s="11" t="s">
        <v>192</v>
      </c>
      <c r="N5" s="10" t="s">
        <v>193</v>
      </c>
      <c r="O5" s="11" t="s">
        <v>194</v>
      </c>
      <c r="P5" s="10" t="s">
        <v>195</v>
      </c>
      <c r="Q5" s="11" t="s">
        <v>196</v>
      </c>
      <c r="R5" s="10" t="s">
        <v>197</v>
      </c>
      <c r="S5" s="11" t="s">
        <v>198</v>
      </c>
      <c r="T5" s="10" t="s">
        <v>199</v>
      </c>
      <c r="U5" s="11" t="s">
        <v>200</v>
      </c>
      <c r="V5" s="10" t="s">
        <v>201</v>
      </c>
      <c r="W5" s="11" t="s">
        <v>202</v>
      </c>
      <c r="X5" s="10" t="s">
        <v>203</v>
      </c>
      <c r="Y5" s="11" t="s">
        <v>204</v>
      </c>
      <c r="Z5" s="10" t="s">
        <v>205</v>
      </c>
      <c r="AA5" s="11" t="s">
        <v>206</v>
      </c>
      <c r="AB5" s="10" t="s">
        <v>207</v>
      </c>
      <c r="AC5" s="11" t="s">
        <v>208</v>
      </c>
      <c r="AD5" s="10" t="s">
        <v>209</v>
      </c>
      <c r="AE5" s="11" t="s">
        <v>210</v>
      </c>
      <c r="AF5" s="10" t="s">
        <v>211</v>
      </c>
      <c r="AG5" s="11" t="s">
        <v>212</v>
      </c>
      <c r="AH5" s="10" t="s">
        <v>213</v>
      </c>
      <c r="AI5" s="11" t="s">
        <v>214</v>
      </c>
      <c r="AJ5" s="10" t="s">
        <v>215</v>
      </c>
    </row>
    <row r="6" spans="1:36">
      <c r="A6" s="88" t="s">
        <v>104</v>
      </c>
      <c r="B6" s="143" t="s">
        <v>226</v>
      </c>
      <c r="C6" s="12">
        <v>1171</v>
      </c>
      <c r="D6" s="12">
        <v>1076</v>
      </c>
      <c r="E6" s="12">
        <v>1386</v>
      </c>
      <c r="F6" s="12">
        <v>1291</v>
      </c>
      <c r="G6" s="12">
        <v>1482</v>
      </c>
      <c r="H6" s="12">
        <v>1362</v>
      </c>
      <c r="I6" s="12">
        <v>1577</v>
      </c>
      <c r="J6" s="12">
        <v>1482</v>
      </c>
      <c r="K6" s="12">
        <v>1649</v>
      </c>
      <c r="L6" s="12">
        <v>1530</v>
      </c>
      <c r="M6" s="12">
        <v>1745</v>
      </c>
      <c r="N6" s="12">
        <v>1625</v>
      </c>
      <c r="O6" s="12">
        <v>1840</v>
      </c>
      <c r="P6" s="12">
        <v>1721</v>
      </c>
      <c r="Q6" s="12">
        <v>2032</v>
      </c>
      <c r="R6" s="12">
        <v>1936</v>
      </c>
      <c r="S6" s="12">
        <v>2127</v>
      </c>
      <c r="T6" s="12">
        <v>2023</v>
      </c>
      <c r="U6" s="12">
        <v>2247</v>
      </c>
      <c r="V6" s="12">
        <v>2103</v>
      </c>
      <c r="W6" s="12">
        <v>2414</v>
      </c>
      <c r="X6" s="12">
        <v>2223</v>
      </c>
      <c r="Y6" s="12">
        <v>2629</v>
      </c>
      <c r="Z6" s="12">
        <v>2342</v>
      </c>
      <c r="AA6" s="12">
        <v>2820</v>
      </c>
      <c r="AB6" s="12">
        <v>2390</v>
      </c>
      <c r="AC6" s="12">
        <v>2964</v>
      </c>
      <c r="AD6" s="12">
        <v>2414</v>
      </c>
      <c r="AE6" s="12">
        <v>3083</v>
      </c>
      <c r="AF6" s="12">
        <v>2462</v>
      </c>
      <c r="AG6" s="12">
        <v>3155</v>
      </c>
      <c r="AH6" s="12">
        <v>2462</v>
      </c>
      <c r="AI6" s="12">
        <v>2605</v>
      </c>
      <c r="AJ6" s="12">
        <v>2079</v>
      </c>
    </row>
    <row r="7" spans="1:36">
      <c r="A7" s="137" t="s">
        <v>105</v>
      </c>
      <c r="B7" s="144" t="s">
        <v>227</v>
      </c>
      <c r="C7" s="123">
        <v>14.5</v>
      </c>
      <c r="D7" s="123">
        <v>14.5</v>
      </c>
      <c r="E7" s="123">
        <v>19.7</v>
      </c>
      <c r="F7" s="123">
        <v>19.7</v>
      </c>
      <c r="G7" s="123">
        <v>19.7</v>
      </c>
      <c r="H7" s="123">
        <v>19.7</v>
      </c>
      <c r="I7" s="123">
        <v>19.7</v>
      </c>
      <c r="J7" s="123">
        <v>19.7</v>
      </c>
      <c r="K7" s="123">
        <v>28.3</v>
      </c>
      <c r="L7" s="123">
        <v>28.3</v>
      </c>
      <c r="M7" s="123">
        <v>28.3</v>
      </c>
      <c r="N7" s="123">
        <v>28.3</v>
      </c>
      <c r="O7" s="123">
        <v>28.3</v>
      </c>
      <c r="P7" s="123">
        <v>28.3</v>
      </c>
      <c r="Q7" s="123">
        <v>28.3</v>
      </c>
      <c r="R7" s="123">
        <v>28.3</v>
      </c>
      <c r="S7" s="123">
        <v>42.1</v>
      </c>
      <c r="T7" s="123">
        <v>41.2</v>
      </c>
      <c r="U7" s="123">
        <v>42.1</v>
      </c>
      <c r="V7" s="123">
        <v>41.2</v>
      </c>
      <c r="W7" s="123">
        <v>42.1</v>
      </c>
      <c r="X7" s="123">
        <v>41.2</v>
      </c>
      <c r="Y7" s="123">
        <v>42.1</v>
      </c>
      <c r="Z7" s="123">
        <v>41.2</v>
      </c>
      <c r="AA7" s="123">
        <v>55.2</v>
      </c>
      <c r="AB7" s="123">
        <v>45</v>
      </c>
      <c r="AC7" s="123">
        <v>55.2</v>
      </c>
      <c r="AD7" s="123">
        <v>45</v>
      </c>
      <c r="AE7" s="123">
        <v>55.2</v>
      </c>
      <c r="AF7" s="123">
        <v>45</v>
      </c>
      <c r="AG7" s="123">
        <v>55.2</v>
      </c>
      <c r="AH7" s="123">
        <v>45</v>
      </c>
      <c r="AI7" s="123">
        <v>55.5</v>
      </c>
      <c r="AJ7" s="123">
        <v>45</v>
      </c>
    </row>
    <row r="8" spans="1:36">
      <c r="A8" s="138" t="s">
        <v>106</v>
      </c>
      <c r="B8" s="145" t="s">
        <v>228</v>
      </c>
      <c r="C8" s="9">
        <v>0.9</v>
      </c>
      <c r="D8" s="9">
        <v>0.9</v>
      </c>
      <c r="E8" s="9">
        <v>0.86</v>
      </c>
      <c r="F8" s="9">
        <v>0.86</v>
      </c>
      <c r="G8" s="9">
        <v>0.85</v>
      </c>
      <c r="H8" s="9">
        <v>0.85</v>
      </c>
      <c r="I8" s="9">
        <v>0.89</v>
      </c>
      <c r="J8" s="9">
        <v>0.89</v>
      </c>
      <c r="K8" s="9">
        <v>0.91</v>
      </c>
      <c r="L8" s="9">
        <v>0.91</v>
      </c>
      <c r="M8" s="9">
        <v>0.92</v>
      </c>
      <c r="N8" s="9">
        <v>0.92</v>
      </c>
      <c r="O8" s="9">
        <v>0.92</v>
      </c>
      <c r="P8" s="9">
        <v>0.92</v>
      </c>
      <c r="Q8" s="9">
        <v>0.91</v>
      </c>
      <c r="R8" s="9">
        <v>0.91</v>
      </c>
      <c r="S8" s="9">
        <v>0.91</v>
      </c>
      <c r="T8" s="9">
        <v>0.9</v>
      </c>
      <c r="U8" s="9">
        <v>0.9</v>
      </c>
      <c r="V8" s="9">
        <v>0.89</v>
      </c>
      <c r="W8" s="9">
        <v>0.9</v>
      </c>
      <c r="X8" s="9">
        <v>0.88</v>
      </c>
      <c r="Y8" s="9">
        <v>0.89</v>
      </c>
      <c r="Z8" s="9">
        <v>0.87</v>
      </c>
      <c r="AA8" s="9">
        <v>0.88</v>
      </c>
      <c r="AB8" s="9">
        <v>0.85</v>
      </c>
      <c r="AC8" s="9">
        <v>0.87</v>
      </c>
      <c r="AD8" s="9">
        <v>0.84</v>
      </c>
      <c r="AE8" s="9">
        <v>0.86</v>
      </c>
      <c r="AF8" s="9">
        <v>0.83</v>
      </c>
      <c r="AG8" s="9">
        <v>0.85</v>
      </c>
      <c r="AH8" s="9">
        <v>0.82</v>
      </c>
      <c r="AI8" s="9">
        <v>0.75</v>
      </c>
      <c r="AJ8" s="9">
        <v>0.75</v>
      </c>
    </row>
    <row r="9" spans="1:36">
      <c r="A9" s="89" t="s">
        <v>107</v>
      </c>
      <c r="B9" s="98" t="s">
        <v>226</v>
      </c>
      <c r="C9" s="124" t="s">
        <v>92</v>
      </c>
      <c r="D9" s="124" t="s">
        <v>225</v>
      </c>
      <c r="E9" s="124" t="s">
        <v>92</v>
      </c>
      <c r="F9" s="124" t="s">
        <v>225</v>
      </c>
      <c r="G9" s="124">
        <f t="shared" ref="G9:AJ9" si="0">(G6*0.35)/9</f>
        <v>57.633333333333326</v>
      </c>
      <c r="H9" s="124">
        <f t="shared" si="0"/>
        <v>52.966666666666669</v>
      </c>
      <c r="I9" s="124">
        <f t="shared" si="0"/>
        <v>61.327777777777769</v>
      </c>
      <c r="J9" s="124">
        <f t="shared" si="0"/>
        <v>57.633333333333326</v>
      </c>
      <c r="K9" s="124">
        <f t="shared" si="0"/>
        <v>64.12777777777778</v>
      </c>
      <c r="L9" s="124">
        <f t="shared" si="0"/>
        <v>59.5</v>
      </c>
      <c r="M9" s="124">
        <f t="shared" si="0"/>
        <v>67.861111111111114</v>
      </c>
      <c r="N9" s="124">
        <f t="shared" si="0"/>
        <v>63.194444444444443</v>
      </c>
      <c r="O9" s="124">
        <f t="shared" si="0"/>
        <v>71.555555555555557</v>
      </c>
      <c r="P9" s="124">
        <f t="shared" si="0"/>
        <v>66.927777777777763</v>
      </c>
      <c r="Q9" s="124">
        <f t="shared" si="0"/>
        <v>79.022222222222211</v>
      </c>
      <c r="R9" s="124">
        <f t="shared" si="0"/>
        <v>75.288888888888877</v>
      </c>
      <c r="S9" s="124">
        <f t="shared" si="0"/>
        <v>82.716666666666654</v>
      </c>
      <c r="T9" s="124">
        <f t="shared" si="0"/>
        <v>78.672222222222217</v>
      </c>
      <c r="U9" s="124">
        <f t="shared" si="0"/>
        <v>87.383333333333326</v>
      </c>
      <c r="V9" s="124">
        <f t="shared" si="0"/>
        <v>81.783333333333331</v>
      </c>
      <c r="W9" s="124">
        <f t="shared" si="0"/>
        <v>93.87777777777778</v>
      </c>
      <c r="X9" s="124">
        <f t="shared" si="0"/>
        <v>86.449999999999989</v>
      </c>
      <c r="Y9" s="124">
        <f t="shared" si="0"/>
        <v>102.23888888888888</v>
      </c>
      <c r="Z9" s="124">
        <f t="shared" si="0"/>
        <v>91.077777777777769</v>
      </c>
      <c r="AA9" s="124">
        <f t="shared" si="0"/>
        <v>109.66666666666666</v>
      </c>
      <c r="AB9" s="124">
        <f t="shared" si="0"/>
        <v>92.944444444444443</v>
      </c>
      <c r="AC9" s="124">
        <f t="shared" si="0"/>
        <v>115.26666666666665</v>
      </c>
      <c r="AD9" s="124">
        <f t="shared" si="0"/>
        <v>93.87777777777778</v>
      </c>
      <c r="AE9" s="124">
        <f t="shared" si="0"/>
        <v>119.89444444444445</v>
      </c>
      <c r="AF9" s="124">
        <f t="shared" si="0"/>
        <v>95.74444444444444</v>
      </c>
      <c r="AG9" s="124">
        <f t="shared" si="0"/>
        <v>122.69444444444444</v>
      </c>
      <c r="AH9" s="124">
        <f t="shared" si="0"/>
        <v>95.74444444444444</v>
      </c>
      <c r="AI9" s="124">
        <f t="shared" si="0"/>
        <v>101.30555555555554</v>
      </c>
      <c r="AJ9" s="124">
        <f t="shared" si="0"/>
        <v>80.849999999999994</v>
      </c>
    </row>
    <row r="10" spans="1:36">
      <c r="A10" s="95" t="s">
        <v>108</v>
      </c>
      <c r="B10" s="97" t="s">
        <v>92</v>
      </c>
      <c r="C10" s="5" t="s">
        <v>92</v>
      </c>
      <c r="D10" s="5" t="s">
        <v>92</v>
      </c>
      <c r="E10" s="5" t="s">
        <v>92</v>
      </c>
      <c r="F10" s="5" t="s">
        <v>92</v>
      </c>
      <c r="G10" s="5" t="s">
        <v>92</v>
      </c>
      <c r="H10" s="5" t="s">
        <v>92</v>
      </c>
      <c r="I10" s="5" t="s">
        <v>92</v>
      </c>
      <c r="J10" s="5" t="s">
        <v>92</v>
      </c>
      <c r="K10" s="5" t="s">
        <v>92</v>
      </c>
      <c r="L10" s="5" t="s">
        <v>92</v>
      </c>
      <c r="M10" s="5" t="s">
        <v>92</v>
      </c>
      <c r="N10" s="5" t="s">
        <v>92</v>
      </c>
      <c r="O10" s="5" t="s">
        <v>92</v>
      </c>
      <c r="P10" s="5" t="s">
        <v>92</v>
      </c>
      <c r="Q10" s="5" t="s">
        <v>92</v>
      </c>
      <c r="R10" s="5" t="s">
        <v>92</v>
      </c>
      <c r="S10" s="5" t="s">
        <v>92</v>
      </c>
      <c r="T10" s="5" t="s">
        <v>92</v>
      </c>
      <c r="U10" s="5" t="s">
        <v>92</v>
      </c>
      <c r="V10" s="5" t="s">
        <v>92</v>
      </c>
      <c r="W10" s="5" t="s">
        <v>92</v>
      </c>
      <c r="X10" s="5" t="s">
        <v>92</v>
      </c>
      <c r="Y10" s="5" t="s">
        <v>92</v>
      </c>
      <c r="Z10" s="5" t="s">
        <v>92</v>
      </c>
      <c r="AA10" s="5" t="s">
        <v>92</v>
      </c>
      <c r="AB10" s="5" t="s">
        <v>92</v>
      </c>
      <c r="AC10" s="5" t="s">
        <v>92</v>
      </c>
      <c r="AD10" s="5" t="s">
        <v>92</v>
      </c>
      <c r="AE10" s="5" t="s">
        <v>92</v>
      </c>
      <c r="AF10" s="5" t="s">
        <v>92</v>
      </c>
      <c r="AG10" s="5" t="s">
        <v>92</v>
      </c>
      <c r="AH10" s="5" t="s">
        <v>92</v>
      </c>
      <c r="AI10" s="5" t="s">
        <v>92</v>
      </c>
      <c r="AJ10" s="5" t="s">
        <v>92</v>
      </c>
    </row>
    <row r="11" spans="1:36">
      <c r="A11" s="89" t="s">
        <v>109</v>
      </c>
      <c r="B11" s="98" t="s">
        <v>92</v>
      </c>
      <c r="C11" s="7" t="s">
        <v>92</v>
      </c>
      <c r="D11" s="7" t="s">
        <v>92</v>
      </c>
      <c r="E11" s="7" t="s">
        <v>92</v>
      </c>
      <c r="F11" s="7" t="s">
        <v>92</v>
      </c>
      <c r="G11" s="7" t="s">
        <v>92</v>
      </c>
      <c r="H11" s="7" t="s">
        <v>92</v>
      </c>
      <c r="I11" s="7" t="s">
        <v>92</v>
      </c>
      <c r="J11" s="7" t="s">
        <v>92</v>
      </c>
      <c r="K11" s="7" t="s">
        <v>92</v>
      </c>
      <c r="L11" s="7" t="s">
        <v>92</v>
      </c>
      <c r="M11" s="7" t="s">
        <v>92</v>
      </c>
      <c r="N11" s="7" t="s">
        <v>92</v>
      </c>
      <c r="O11" s="7" t="s">
        <v>92</v>
      </c>
      <c r="P11" s="7" t="s">
        <v>92</v>
      </c>
      <c r="Q11" s="7" t="s">
        <v>92</v>
      </c>
      <c r="R11" s="7" t="s">
        <v>92</v>
      </c>
      <c r="S11" s="7" t="s">
        <v>92</v>
      </c>
      <c r="T11" s="7" t="s">
        <v>92</v>
      </c>
      <c r="U11" s="7" t="s">
        <v>92</v>
      </c>
      <c r="V11" s="7" t="s">
        <v>92</v>
      </c>
      <c r="W11" s="7" t="s">
        <v>92</v>
      </c>
      <c r="X11" s="7" t="s">
        <v>92</v>
      </c>
      <c r="Y11" s="7" t="s">
        <v>92</v>
      </c>
      <c r="Z11" s="7" t="s">
        <v>92</v>
      </c>
      <c r="AA11" s="7" t="s">
        <v>92</v>
      </c>
      <c r="AB11" s="7" t="s">
        <v>92</v>
      </c>
      <c r="AC11" s="7" t="s">
        <v>92</v>
      </c>
      <c r="AD11" s="7" t="s">
        <v>92</v>
      </c>
      <c r="AE11" s="7" t="s">
        <v>92</v>
      </c>
      <c r="AF11" s="7" t="s">
        <v>92</v>
      </c>
      <c r="AG11" s="7" t="s">
        <v>92</v>
      </c>
      <c r="AH11" s="7" t="s">
        <v>92</v>
      </c>
      <c r="AI11" s="7" t="s">
        <v>92</v>
      </c>
      <c r="AJ11" s="7" t="s">
        <v>92</v>
      </c>
    </row>
    <row r="12" spans="1:36">
      <c r="A12" s="95" t="s">
        <v>110</v>
      </c>
      <c r="B12" s="97" t="s">
        <v>92</v>
      </c>
      <c r="C12" s="5">
        <v>100</v>
      </c>
      <c r="D12" s="5">
        <v>100</v>
      </c>
      <c r="E12" s="5">
        <v>150</v>
      </c>
      <c r="F12" s="5">
        <v>150</v>
      </c>
      <c r="G12" s="5">
        <v>150</v>
      </c>
      <c r="H12" s="5">
        <v>150</v>
      </c>
      <c r="I12" s="5">
        <v>200</v>
      </c>
      <c r="J12" s="5">
        <v>200</v>
      </c>
      <c r="K12" s="5">
        <v>200</v>
      </c>
      <c r="L12" s="5">
        <v>200</v>
      </c>
      <c r="M12" s="5">
        <v>200</v>
      </c>
      <c r="N12" s="5">
        <v>200</v>
      </c>
      <c r="O12" s="5">
        <v>200</v>
      </c>
      <c r="P12" s="5">
        <v>200</v>
      </c>
      <c r="Q12" s="5">
        <v>200</v>
      </c>
      <c r="R12" s="5">
        <v>200</v>
      </c>
      <c r="S12" s="5"/>
      <c r="T12" s="5"/>
      <c r="U12" s="5"/>
      <c r="V12" s="5"/>
      <c r="W12" s="5"/>
      <c r="X12" s="5"/>
      <c r="Y12" s="5"/>
      <c r="Z12" s="5"/>
      <c r="AA12" s="5"/>
      <c r="AB12" s="5"/>
      <c r="AC12" s="5"/>
      <c r="AD12" s="5"/>
      <c r="AE12" s="5"/>
      <c r="AF12" s="5"/>
      <c r="AG12" s="5"/>
      <c r="AH12" s="5"/>
      <c r="AI12" s="5"/>
      <c r="AJ12" s="5"/>
    </row>
    <row r="13" spans="1:36">
      <c r="A13" s="89" t="s">
        <v>111</v>
      </c>
      <c r="B13" s="98" t="s">
        <v>226</v>
      </c>
      <c r="C13" s="124">
        <f t="shared" ref="C13:AJ13" si="1">(C6/2)/4</f>
        <v>146.375</v>
      </c>
      <c r="D13" s="124">
        <f t="shared" si="1"/>
        <v>134.5</v>
      </c>
      <c r="E13" s="124">
        <f t="shared" si="1"/>
        <v>173.25</v>
      </c>
      <c r="F13" s="124">
        <f t="shared" si="1"/>
        <v>161.375</v>
      </c>
      <c r="G13" s="124">
        <f t="shared" si="1"/>
        <v>185.25</v>
      </c>
      <c r="H13" s="124">
        <f t="shared" si="1"/>
        <v>170.25</v>
      </c>
      <c r="I13" s="124">
        <f t="shared" si="1"/>
        <v>197.125</v>
      </c>
      <c r="J13" s="124">
        <f t="shared" si="1"/>
        <v>185.25</v>
      </c>
      <c r="K13" s="124">
        <f t="shared" si="1"/>
        <v>206.125</v>
      </c>
      <c r="L13" s="124">
        <f t="shared" si="1"/>
        <v>191.25</v>
      </c>
      <c r="M13" s="124">
        <f t="shared" si="1"/>
        <v>218.125</v>
      </c>
      <c r="N13" s="124">
        <f t="shared" si="1"/>
        <v>203.125</v>
      </c>
      <c r="O13" s="124">
        <f t="shared" si="1"/>
        <v>230</v>
      </c>
      <c r="P13" s="124">
        <f t="shared" si="1"/>
        <v>215.125</v>
      </c>
      <c r="Q13" s="124">
        <f t="shared" si="1"/>
        <v>254</v>
      </c>
      <c r="R13" s="124">
        <f t="shared" si="1"/>
        <v>242</v>
      </c>
      <c r="S13" s="124">
        <f t="shared" si="1"/>
        <v>265.875</v>
      </c>
      <c r="T13" s="124">
        <f t="shared" si="1"/>
        <v>252.875</v>
      </c>
      <c r="U13" s="124">
        <f t="shared" si="1"/>
        <v>280.875</v>
      </c>
      <c r="V13" s="124">
        <f t="shared" si="1"/>
        <v>262.875</v>
      </c>
      <c r="W13" s="124">
        <f t="shared" si="1"/>
        <v>301.75</v>
      </c>
      <c r="X13" s="124">
        <f t="shared" si="1"/>
        <v>277.875</v>
      </c>
      <c r="Y13" s="124">
        <f t="shared" si="1"/>
        <v>328.625</v>
      </c>
      <c r="Z13" s="124">
        <f t="shared" si="1"/>
        <v>292.75</v>
      </c>
      <c r="AA13" s="124">
        <f t="shared" si="1"/>
        <v>352.5</v>
      </c>
      <c r="AB13" s="124">
        <f t="shared" si="1"/>
        <v>298.75</v>
      </c>
      <c r="AC13" s="124">
        <f t="shared" si="1"/>
        <v>370.5</v>
      </c>
      <c r="AD13" s="124">
        <f t="shared" si="1"/>
        <v>301.75</v>
      </c>
      <c r="AE13" s="124">
        <f t="shared" si="1"/>
        <v>385.375</v>
      </c>
      <c r="AF13" s="124">
        <f t="shared" si="1"/>
        <v>307.75</v>
      </c>
      <c r="AG13" s="124">
        <f t="shared" si="1"/>
        <v>394.375</v>
      </c>
      <c r="AH13" s="124">
        <f t="shared" si="1"/>
        <v>307.75</v>
      </c>
      <c r="AI13" s="124">
        <f t="shared" si="1"/>
        <v>325.625</v>
      </c>
      <c r="AJ13" s="124">
        <f t="shared" si="1"/>
        <v>259.875</v>
      </c>
    </row>
    <row r="14" spans="1:36" ht="15" thickBot="1">
      <c r="A14" s="96" t="s">
        <v>112</v>
      </c>
      <c r="B14" s="99" t="s">
        <v>226</v>
      </c>
      <c r="C14" s="3">
        <v>15</v>
      </c>
      <c r="D14" s="3">
        <v>15</v>
      </c>
      <c r="E14" s="3">
        <v>15</v>
      </c>
      <c r="F14" s="3">
        <v>15</v>
      </c>
      <c r="G14" s="3">
        <v>20</v>
      </c>
      <c r="H14" s="3">
        <v>20</v>
      </c>
      <c r="I14" s="3">
        <v>20</v>
      </c>
      <c r="J14" s="3">
        <v>20</v>
      </c>
      <c r="K14" s="3">
        <v>20</v>
      </c>
      <c r="L14" s="3">
        <v>20</v>
      </c>
      <c r="M14" s="3">
        <v>20</v>
      </c>
      <c r="N14" s="3">
        <v>20</v>
      </c>
      <c r="O14" s="3">
        <v>20</v>
      </c>
      <c r="P14" s="3">
        <v>20</v>
      </c>
      <c r="Q14" s="3">
        <v>20</v>
      </c>
      <c r="R14" s="3">
        <v>20</v>
      </c>
      <c r="S14" s="3">
        <v>25</v>
      </c>
      <c r="T14" s="3">
        <v>25</v>
      </c>
      <c r="U14" s="3">
        <v>25</v>
      </c>
      <c r="V14" s="3">
        <v>25</v>
      </c>
      <c r="W14" s="3">
        <v>25</v>
      </c>
      <c r="X14" s="3">
        <v>25</v>
      </c>
      <c r="Y14" s="3">
        <v>25</v>
      </c>
      <c r="Z14" s="3">
        <v>25</v>
      </c>
      <c r="AA14" s="3">
        <v>25</v>
      </c>
      <c r="AB14" s="3">
        <v>25</v>
      </c>
      <c r="AC14" s="3">
        <v>30</v>
      </c>
      <c r="AD14" s="3">
        <v>30</v>
      </c>
      <c r="AE14" s="3">
        <v>30</v>
      </c>
      <c r="AF14" s="3">
        <v>30</v>
      </c>
      <c r="AG14" s="3">
        <v>30</v>
      </c>
      <c r="AH14" s="3">
        <v>30</v>
      </c>
      <c r="AI14" s="3">
        <v>30</v>
      </c>
      <c r="AJ14" s="3">
        <v>30</v>
      </c>
    </row>
    <row r="15" spans="1:36">
      <c r="A15" s="139" t="s">
        <v>113</v>
      </c>
      <c r="B15" s="146" t="s">
        <v>227</v>
      </c>
      <c r="C15" s="125">
        <v>400</v>
      </c>
      <c r="D15" s="125">
        <v>400</v>
      </c>
      <c r="E15" s="125">
        <v>400</v>
      </c>
      <c r="F15" s="125">
        <v>400</v>
      </c>
      <c r="G15" s="125">
        <v>400</v>
      </c>
      <c r="H15" s="125">
        <v>400</v>
      </c>
      <c r="I15" s="125">
        <v>400</v>
      </c>
      <c r="J15" s="125">
        <v>400</v>
      </c>
      <c r="K15" s="125">
        <v>500</v>
      </c>
      <c r="L15" s="125">
        <v>500</v>
      </c>
      <c r="M15" s="125">
        <v>500</v>
      </c>
      <c r="N15" s="125">
        <v>500</v>
      </c>
      <c r="O15" s="14">
        <v>500</v>
      </c>
      <c r="P15" s="15">
        <v>500</v>
      </c>
      <c r="Q15" s="14">
        <v>500</v>
      </c>
      <c r="R15" s="15">
        <v>500</v>
      </c>
      <c r="S15" s="14">
        <v>600</v>
      </c>
      <c r="T15" s="15">
        <v>600</v>
      </c>
      <c r="U15" s="14">
        <v>600</v>
      </c>
      <c r="V15" s="15">
        <v>600</v>
      </c>
      <c r="W15" s="14">
        <v>600</v>
      </c>
      <c r="X15" s="15">
        <v>600</v>
      </c>
      <c r="Y15" s="14">
        <v>600</v>
      </c>
      <c r="Z15" s="15">
        <v>600</v>
      </c>
      <c r="AA15" s="14">
        <v>700</v>
      </c>
      <c r="AB15" s="15">
        <v>600</v>
      </c>
      <c r="AC15" s="14">
        <v>700</v>
      </c>
      <c r="AD15" s="15">
        <v>600</v>
      </c>
      <c r="AE15" s="14">
        <v>700</v>
      </c>
      <c r="AF15" s="15">
        <v>600</v>
      </c>
      <c r="AG15" s="14">
        <v>700</v>
      </c>
      <c r="AH15" s="15">
        <v>600</v>
      </c>
      <c r="AI15" s="14">
        <v>700</v>
      </c>
      <c r="AJ15" s="15">
        <v>600</v>
      </c>
    </row>
    <row r="16" spans="1:36">
      <c r="A16" s="92" t="s">
        <v>114</v>
      </c>
      <c r="B16" s="147" t="s">
        <v>227</v>
      </c>
      <c r="C16" s="126">
        <v>10</v>
      </c>
      <c r="D16" s="126">
        <v>10</v>
      </c>
      <c r="E16" s="126">
        <v>10</v>
      </c>
      <c r="F16" s="126">
        <v>10</v>
      </c>
      <c r="G16" s="126">
        <v>10</v>
      </c>
      <c r="H16" s="126">
        <v>10</v>
      </c>
      <c r="I16" s="126">
        <v>10</v>
      </c>
      <c r="J16" s="126">
        <v>10</v>
      </c>
      <c r="K16" s="126">
        <v>10</v>
      </c>
      <c r="L16" s="126">
        <v>10</v>
      </c>
      <c r="M16" s="126">
        <v>10</v>
      </c>
      <c r="N16" s="126">
        <v>10</v>
      </c>
      <c r="O16" s="21">
        <v>10</v>
      </c>
      <c r="P16" s="21">
        <v>10</v>
      </c>
      <c r="Q16" s="21">
        <v>10</v>
      </c>
      <c r="R16" s="21">
        <v>10</v>
      </c>
      <c r="S16" s="21">
        <v>10</v>
      </c>
      <c r="T16" s="21">
        <v>10</v>
      </c>
      <c r="U16" s="21">
        <v>10</v>
      </c>
      <c r="V16" s="21">
        <v>10</v>
      </c>
      <c r="W16" s="21">
        <v>10</v>
      </c>
      <c r="X16" s="21">
        <v>10</v>
      </c>
      <c r="Y16" s="21">
        <v>10</v>
      </c>
      <c r="Z16" s="21">
        <v>10</v>
      </c>
      <c r="AA16" s="21">
        <v>10</v>
      </c>
      <c r="AB16" s="21">
        <v>10</v>
      </c>
      <c r="AC16" s="21">
        <v>10</v>
      </c>
      <c r="AD16" s="21">
        <v>10</v>
      </c>
      <c r="AE16" s="21">
        <v>10</v>
      </c>
      <c r="AF16" s="21">
        <v>10</v>
      </c>
      <c r="AG16" s="21">
        <v>10</v>
      </c>
      <c r="AH16" s="21">
        <v>10</v>
      </c>
      <c r="AI16" s="21">
        <v>10</v>
      </c>
      <c r="AJ16" s="22">
        <v>10</v>
      </c>
    </row>
    <row r="17" spans="1:36">
      <c r="A17" s="90" t="s">
        <v>115</v>
      </c>
      <c r="B17" s="148" t="s">
        <v>229</v>
      </c>
      <c r="C17" s="127" t="s">
        <v>92</v>
      </c>
      <c r="D17" s="127" t="s">
        <v>92</v>
      </c>
      <c r="E17" s="127" t="s">
        <v>92</v>
      </c>
      <c r="F17" s="127" t="s">
        <v>92</v>
      </c>
      <c r="G17" s="127" t="s">
        <v>92</v>
      </c>
      <c r="H17" s="127" t="s">
        <v>92</v>
      </c>
      <c r="I17" s="127" t="s">
        <v>92</v>
      </c>
      <c r="J17" s="127" t="s">
        <v>92</v>
      </c>
      <c r="K17" s="127" t="s">
        <v>92</v>
      </c>
      <c r="L17" s="127" t="s">
        <v>92</v>
      </c>
      <c r="M17" s="127" t="s">
        <v>92</v>
      </c>
      <c r="N17" s="127" t="s">
        <v>92</v>
      </c>
      <c r="O17" s="127" t="s">
        <v>92</v>
      </c>
      <c r="P17" s="127" t="s">
        <v>92</v>
      </c>
      <c r="Q17" s="127" t="s">
        <v>92</v>
      </c>
      <c r="R17" s="127" t="s">
        <v>92</v>
      </c>
      <c r="S17" s="127" t="s">
        <v>92</v>
      </c>
      <c r="T17" s="127" t="s">
        <v>92</v>
      </c>
      <c r="U17" s="127" t="s">
        <v>92</v>
      </c>
      <c r="V17" s="127" t="s">
        <v>92</v>
      </c>
      <c r="W17" s="127" t="s">
        <v>92</v>
      </c>
      <c r="X17" s="127" t="s">
        <v>92</v>
      </c>
      <c r="Y17" s="127" t="s">
        <v>92</v>
      </c>
      <c r="Z17" s="127" t="s">
        <v>92</v>
      </c>
      <c r="AA17" s="127" t="s">
        <v>92</v>
      </c>
      <c r="AB17" s="127" t="s">
        <v>92</v>
      </c>
      <c r="AC17" s="127" t="s">
        <v>92</v>
      </c>
      <c r="AD17" s="127" t="s">
        <v>92</v>
      </c>
      <c r="AE17" s="127" t="s">
        <v>92</v>
      </c>
      <c r="AF17" s="127" t="s">
        <v>92</v>
      </c>
      <c r="AG17" s="127" t="s">
        <v>92</v>
      </c>
      <c r="AH17" s="127" t="s">
        <v>92</v>
      </c>
      <c r="AI17" s="127" t="s">
        <v>92</v>
      </c>
      <c r="AJ17" s="127" t="s">
        <v>92</v>
      </c>
    </row>
    <row r="18" spans="1:36">
      <c r="A18" s="92" t="s">
        <v>116</v>
      </c>
      <c r="B18" s="147" t="s">
        <v>230</v>
      </c>
      <c r="C18" s="128">
        <v>12.1</v>
      </c>
      <c r="D18" s="128">
        <v>11.5</v>
      </c>
      <c r="E18" s="128">
        <v>18.600000000000001</v>
      </c>
      <c r="F18" s="128">
        <v>18.399999999999999</v>
      </c>
      <c r="G18" s="128">
        <v>18.600000000000001</v>
      </c>
      <c r="H18" s="128">
        <v>18.399999999999999</v>
      </c>
      <c r="I18" s="128">
        <v>18.600000000000001</v>
      </c>
      <c r="J18" s="128">
        <v>18.399999999999999</v>
      </c>
      <c r="K18" s="128">
        <v>27.4</v>
      </c>
      <c r="L18" s="128">
        <v>27.5</v>
      </c>
      <c r="M18" s="128">
        <v>27.4</v>
      </c>
      <c r="N18" s="128">
        <v>27.5</v>
      </c>
      <c r="O18" s="35">
        <v>27.4</v>
      </c>
      <c r="P18" s="36">
        <v>27.5</v>
      </c>
      <c r="Q18" s="35">
        <v>27.4</v>
      </c>
      <c r="R18" s="36">
        <v>27.5</v>
      </c>
      <c r="S18" s="35">
        <v>41.1</v>
      </c>
      <c r="T18" s="36">
        <v>43.2</v>
      </c>
      <c r="U18" s="35">
        <v>41.1</v>
      </c>
      <c r="V18" s="36">
        <v>43.2</v>
      </c>
      <c r="W18" s="35">
        <v>41.1</v>
      </c>
      <c r="X18" s="36">
        <v>43.2</v>
      </c>
      <c r="Y18" s="35">
        <v>41.1</v>
      </c>
      <c r="Z18" s="36">
        <v>43.2</v>
      </c>
      <c r="AA18" s="35">
        <v>61.5</v>
      </c>
      <c r="AB18" s="36">
        <v>55.6</v>
      </c>
      <c r="AC18" s="35">
        <v>61.5</v>
      </c>
      <c r="AD18" s="36">
        <v>55.6</v>
      </c>
      <c r="AE18" s="35">
        <v>61.5</v>
      </c>
      <c r="AF18" s="36">
        <v>55.6</v>
      </c>
      <c r="AG18" s="35">
        <v>61.5</v>
      </c>
      <c r="AH18" s="36">
        <v>55.6</v>
      </c>
      <c r="AI18" s="35">
        <v>75</v>
      </c>
      <c r="AJ18" s="36">
        <v>60</v>
      </c>
    </row>
    <row r="19" spans="1:36">
      <c r="A19" s="90" t="s">
        <v>117</v>
      </c>
      <c r="B19" s="148" t="s">
        <v>227</v>
      </c>
      <c r="C19" s="127">
        <v>30</v>
      </c>
      <c r="D19" s="127">
        <v>30</v>
      </c>
      <c r="E19" s="127">
        <v>30</v>
      </c>
      <c r="F19" s="127">
        <v>30</v>
      </c>
      <c r="G19" s="127">
        <v>30</v>
      </c>
      <c r="H19" s="127">
        <v>30</v>
      </c>
      <c r="I19" s="127">
        <v>30</v>
      </c>
      <c r="J19" s="127">
        <v>30</v>
      </c>
      <c r="K19" s="127">
        <v>30</v>
      </c>
      <c r="L19" s="127">
        <v>30</v>
      </c>
      <c r="M19" s="127">
        <v>30</v>
      </c>
      <c r="N19" s="127">
        <v>30</v>
      </c>
      <c r="O19" s="28">
        <v>30</v>
      </c>
      <c r="P19" s="28">
        <v>30</v>
      </c>
      <c r="Q19" s="28">
        <v>30</v>
      </c>
      <c r="R19" s="28">
        <v>30</v>
      </c>
      <c r="S19" s="28">
        <v>35</v>
      </c>
      <c r="T19" s="28">
        <v>35</v>
      </c>
      <c r="U19" s="28">
        <v>35</v>
      </c>
      <c r="V19" s="28">
        <v>35</v>
      </c>
      <c r="W19" s="28">
        <v>35</v>
      </c>
      <c r="X19" s="28">
        <v>35</v>
      </c>
      <c r="Y19" s="28">
        <v>35</v>
      </c>
      <c r="Z19" s="28">
        <v>35</v>
      </c>
      <c r="AA19" s="28">
        <v>40</v>
      </c>
      <c r="AB19" s="28">
        <v>40</v>
      </c>
      <c r="AC19" s="28">
        <v>40</v>
      </c>
      <c r="AD19" s="28">
        <v>40</v>
      </c>
      <c r="AE19" s="28">
        <v>40</v>
      </c>
      <c r="AF19" s="28">
        <v>40</v>
      </c>
      <c r="AG19" s="28">
        <v>40</v>
      </c>
      <c r="AH19" s="28">
        <v>40</v>
      </c>
      <c r="AI19" s="129">
        <v>40</v>
      </c>
      <c r="AJ19" s="29">
        <v>40</v>
      </c>
    </row>
    <row r="20" spans="1:36" ht="15">
      <c r="A20" s="140" t="s">
        <v>220</v>
      </c>
      <c r="B20" s="149" t="s">
        <v>227</v>
      </c>
      <c r="C20" s="130">
        <v>0.39</v>
      </c>
      <c r="D20" s="130">
        <v>0.36</v>
      </c>
      <c r="E20" s="130">
        <v>0.59</v>
      </c>
      <c r="F20" s="130">
        <v>0.55000000000000004</v>
      </c>
      <c r="G20" s="130">
        <v>0.59</v>
      </c>
      <c r="H20" s="130">
        <v>0.55000000000000004</v>
      </c>
      <c r="I20" s="130">
        <v>0.59</v>
      </c>
      <c r="J20" s="130">
        <v>0.55000000000000004</v>
      </c>
      <c r="K20" s="130">
        <v>0.73</v>
      </c>
      <c r="L20" s="130">
        <v>0.68</v>
      </c>
      <c r="M20" s="130">
        <v>0.73</v>
      </c>
      <c r="N20" s="130">
        <v>0.68</v>
      </c>
      <c r="O20" s="37">
        <v>0.73</v>
      </c>
      <c r="P20" s="38">
        <v>0.68</v>
      </c>
      <c r="Q20" s="37">
        <v>0.73</v>
      </c>
      <c r="R20" s="38">
        <v>0.68</v>
      </c>
      <c r="S20" s="37">
        <v>0.94</v>
      </c>
      <c r="T20" s="38">
        <v>0.87</v>
      </c>
      <c r="U20" s="37">
        <v>0.94</v>
      </c>
      <c r="V20" s="38">
        <v>0.87</v>
      </c>
      <c r="W20" s="37">
        <v>0.94</v>
      </c>
      <c r="X20" s="38">
        <v>0.87</v>
      </c>
      <c r="Y20" s="37">
        <v>0.94</v>
      </c>
      <c r="Z20" s="38">
        <v>0.87</v>
      </c>
      <c r="AA20" s="37">
        <v>1.21</v>
      </c>
      <c r="AB20" s="38">
        <v>0.97</v>
      </c>
      <c r="AC20" s="37">
        <v>1.21</v>
      </c>
      <c r="AD20" s="38">
        <v>0.97</v>
      </c>
      <c r="AE20" s="37">
        <v>1.21</v>
      </c>
      <c r="AF20" s="38">
        <v>0.97</v>
      </c>
      <c r="AG20" s="37">
        <v>1.21</v>
      </c>
      <c r="AH20" s="38">
        <v>0.97</v>
      </c>
      <c r="AI20" s="37">
        <v>1</v>
      </c>
      <c r="AJ20" s="38">
        <v>0.83</v>
      </c>
    </row>
    <row r="21" spans="1:36" ht="15">
      <c r="A21" s="90" t="s">
        <v>221</v>
      </c>
      <c r="B21" s="148" t="s">
        <v>227</v>
      </c>
      <c r="C21" s="131">
        <v>0.6</v>
      </c>
      <c r="D21" s="131">
        <v>0.4</v>
      </c>
      <c r="E21" s="131">
        <v>0.8</v>
      </c>
      <c r="F21" s="131">
        <v>0.8</v>
      </c>
      <c r="G21" s="131">
        <v>0.8</v>
      </c>
      <c r="H21" s="131">
        <v>0.8</v>
      </c>
      <c r="I21" s="131">
        <v>0.8</v>
      </c>
      <c r="J21" s="131">
        <v>0.8</v>
      </c>
      <c r="K21" s="131">
        <v>1</v>
      </c>
      <c r="L21" s="131">
        <v>1</v>
      </c>
      <c r="M21" s="131">
        <v>1</v>
      </c>
      <c r="N21" s="131">
        <v>1</v>
      </c>
      <c r="O21" s="44">
        <v>1</v>
      </c>
      <c r="P21" s="44">
        <v>1</v>
      </c>
      <c r="Q21" s="44">
        <v>1</v>
      </c>
      <c r="R21" s="44">
        <v>1</v>
      </c>
      <c r="S21" s="44">
        <v>1.2</v>
      </c>
      <c r="T21" s="45">
        <v>1.1000000000000001</v>
      </c>
      <c r="U21" s="44">
        <v>1.2</v>
      </c>
      <c r="V21" s="45">
        <v>1.1000000000000001</v>
      </c>
      <c r="W21" s="44">
        <v>1.2</v>
      </c>
      <c r="X21" s="45">
        <v>1.1000000000000001</v>
      </c>
      <c r="Y21" s="44">
        <v>1.2</v>
      </c>
      <c r="Z21" s="45">
        <v>1.1000000000000001</v>
      </c>
      <c r="AA21" s="44">
        <v>1.3</v>
      </c>
      <c r="AB21" s="45">
        <v>1.1000000000000001</v>
      </c>
      <c r="AC21" s="44">
        <v>1.3</v>
      </c>
      <c r="AD21" s="45">
        <v>1.1000000000000001</v>
      </c>
      <c r="AE21" s="44">
        <v>1.3</v>
      </c>
      <c r="AF21" s="45">
        <v>1.1000000000000001</v>
      </c>
      <c r="AG21" s="44">
        <v>1.3</v>
      </c>
      <c r="AH21" s="45">
        <v>1.1000000000000001</v>
      </c>
      <c r="AI21" s="44">
        <v>1.3</v>
      </c>
      <c r="AJ21" s="45">
        <v>1.1000000000000001</v>
      </c>
    </row>
    <row r="22" spans="1:36" ht="15">
      <c r="A22" s="140" t="s">
        <v>222</v>
      </c>
      <c r="B22" s="149" t="s">
        <v>227</v>
      </c>
      <c r="C22" s="130">
        <v>6.5</v>
      </c>
      <c r="D22" s="130">
        <v>6</v>
      </c>
      <c r="E22" s="130">
        <v>9.6999999999999993</v>
      </c>
      <c r="F22" s="130">
        <v>9.1</v>
      </c>
      <c r="G22" s="130">
        <v>9.6999999999999993</v>
      </c>
      <c r="H22" s="130">
        <v>9.1</v>
      </c>
      <c r="I22" s="130">
        <v>9.6999999999999993</v>
      </c>
      <c r="J22" s="130">
        <v>9.1</v>
      </c>
      <c r="K22" s="130">
        <v>12</v>
      </c>
      <c r="L22" s="130">
        <v>11.3</v>
      </c>
      <c r="M22" s="130">
        <v>12</v>
      </c>
      <c r="N22" s="130">
        <v>11.3</v>
      </c>
      <c r="O22" s="37">
        <v>12</v>
      </c>
      <c r="P22" s="38">
        <v>11.3</v>
      </c>
      <c r="Q22" s="37">
        <v>12</v>
      </c>
      <c r="R22" s="38">
        <v>11.3</v>
      </c>
      <c r="S22" s="37">
        <v>15.5</v>
      </c>
      <c r="T22" s="38">
        <v>14.3</v>
      </c>
      <c r="U22" s="37">
        <v>15.5</v>
      </c>
      <c r="V22" s="38">
        <v>14.3</v>
      </c>
      <c r="W22" s="37">
        <v>15.5</v>
      </c>
      <c r="X22" s="38">
        <v>14.3</v>
      </c>
      <c r="Y22" s="37">
        <v>15.5</v>
      </c>
      <c r="Z22" s="38">
        <v>14.3</v>
      </c>
      <c r="AA22" s="37">
        <v>19.8</v>
      </c>
      <c r="AB22" s="38">
        <v>16</v>
      </c>
      <c r="AC22" s="37">
        <v>19.8</v>
      </c>
      <c r="AD22" s="38">
        <v>16</v>
      </c>
      <c r="AE22" s="37">
        <v>19.8</v>
      </c>
      <c r="AF22" s="38">
        <v>16</v>
      </c>
      <c r="AG22" s="37">
        <v>19.8</v>
      </c>
      <c r="AH22" s="38">
        <v>16</v>
      </c>
      <c r="AI22" s="37">
        <v>17.2</v>
      </c>
      <c r="AJ22" s="38">
        <v>13.7</v>
      </c>
    </row>
    <row r="23" spans="1:36" ht="15">
      <c r="A23" s="90" t="s">
        <v>223</v>
      </c>
      <c r="B23" s="148" t="s">
        <v>227</v>
      </c>
      <c r="C23" s="127">
        <v>0.7</v>
      </c>
      <c r="D23" s="127">
        <v>0.7</v>
      </c>
      <c r="E23" s="127">
        <v>0.9</v>
      </c>
      <c r="F23" s="127">
        <v>0.9</v>
      </c>
      <c r="G23" s="127">
        <v>0.9</v>
      </c>
      <c r="H23" s="127">
        <v>0.9</v>
      </c>
      <c r="I23" s="127">
        <v>0.9</v>
      </c>
      <c r="J23" s="127">
        <v>0.9</v>
      </c>
      <c r="K23" s="127">
        <v>1</v>
      </c>
      <c r="L23" s="127">
        <v>1</v>
      </c>
      <c r="M23" s="127">
        <v>1</v>
      </c>
      <c r="N23" s="127">
        <v>1</v>
      </c>
      <c r="O23" s="28">
        <v>1</v>
      </c>
      <c r="P23" s="28">
        <v>1</v>
      </c>
      <c r="Q23" s="28">
        <v>1</v>
      </c>
      <c r="R23" s="28">
        <v>1</v>
      </c>
      <c r="S23" s="28">
        <v>1.2</v>
      </c>
      <c r="T23" s="29">
        <v>1</v>
      </c>
      <c r="U23" s="28">
        <v>1.2</v>
      </c>
      <c r="V23" s="29">
        <v>1</v>
      </c>
      <c r="W23" s="28">
        <v>1.2</v>
      </c>
      <c r="X23" s="29">
        <v>1</v>
      </c>
      <c r="Y23" s="28">
        <v>1.2</v>
      </c>
      <c r="Z23" s="29">
        <v>1</v>
      </c>
      <c r="AA23" s="28">
        <v>1.5</v>
      </c>
      <c r="AB23" s="29">
        <v>1.2</v>
      </c>
      <c r="AC23" s="28">
        <v>1.5</v>
      </c>
      <c r="AD23" s="29">
        <v>1.2</v>
      </c>
      <c r="AE23" s="28">
        <v>1.5</v>
      </c>
      <c r="AF23" s="29">
        <v>1.2</v>
      </c>
      <c r="AG23" s="28">
        <v>1.5</v>
      </c>
      <c r="AH23" s="29">
        <v>1.2</v>
      </c>
      <c r="AI23" s="28">
        <v>1.4</v>
      </c>
      <c r="AJ23" s="29">
        <v>1.2</v>
      </c>
    </row>
    <row r="24" spans="1:36">
      <c r="A24" s="92" t="s">
        <v>123</v>
      </c>
      <c r="B24" s="147" t="s">
        <v>227</v>
      </c>
      <c r="C24" s="128">
        <v>70</v>
      </c>
      <c r="D24" s="128">
        <v>70</v>
      </c>
      <c r="E24" s="128">
        <v>100</v>
      </c>
      <c r="F24" s="128">
        <v>100</v>
      </c>
      <c r="G24" s="128">
        <v>100</v>
      </c>
      <c r="H24" s="128">
        <v>100</v>
      </c>
      <c r="I24" s="128">
        <v>100</v>
      </c>
      <c r="J24" s="128">
        <v>100</v>
      </c>
      <c r="K24" s="128">
        <v>150</v>
      </c>
      <c r="L24" s="128">
        <v>150</v>
      </c>
      <c r="M24" s="128">
        <v>150</v>
      </c>
      <c r="N24" s="128">
        <v>150</v>
      </c>
      <c r="O24" s="35">
        <v>150</v>
      </c>
      <c r="P24" s="35">
        <v>150</v>
      </c>
      <c r="Q24" s="35">
        <v>150</v>
      </c>
      <c r="R24" s="35">
        <v>150</v>
      </c>
      <c r="S24" s="35">
        <v>200</v>
      </c>
      <c r="T24" s="35">
        <v>200</v>
      </c>
      <c r="U24" s="35">
        <v>200</v>
      </c>
      <c r="V24" s="35">
        <v>200</v>
      </c>
      <c r="W24" s="35">
        <v>200</v>
      </c>
      <c r="X24" s="35">
        <v>200</v>
      </c>
      <c r="Y24" s="35">
        <v>200</v>
      </c>
      <c r="Z24" s="35">
        <v>200</v>
      </c>
      <c r="AA24" s="35">
        <v>200</v>
      </c>
      <c r="AB24" s="35">
        <v>200</v>
      </c>
      <c r="AC24" s="35">
        <v>200</v>
      </c>
      <c r="AD24" s="35">
        <v>200</v>
      </c>
      <c r="AE24" s="35">
        <v>200</v>
      </c>
      <c r="AF24" s="35">
        <v>200</v>
      </c>
      <c r="AG24" s="35">
        <v>200</v>
      </c>
      <c r="AH24" s="35">
        <v>200</v>
      </c>
      <c r="AI24" s="132">
        <v>200</v>
      </c>
      <c r="AJ24" s="36">
        <v>200</v>
      </c>
    </row>
    <row r="25" spans="1:36">
      <c r="A25" s="90" t="s">
        <v>124</v>
      </c>
      <c r="B25" s="148" t="s">
        <v>227</v>
      </c>
      <c r="C25" s="131">
        <v>0.5</v>
      </c>
      <c r="D25" s="131">
        <v>0.5</v>
      </c>
      <c r="E25" s="131">
        <v>0.8</v>
      </c>
      <c r="F25" s="131">
        <v>0.8</v>
      </c>
      <c r="G25" s="131">
        <v>0.8</v>
      </c>
      <c r="H25" s="131">
        <v>0.8</v>
      </c>
      <c r="I25" s="131">
        <v>0.8</v>
      </c>
      <c r="J25" s="131">
        <v>0.8</v>
      </c>
      <c r="K25" s="131">
        <v>1</v>
      </c>
      <c r="L25" s="131">
        <v>1</v>
      </c>
      <c r="M25" s="131">
        <v>1</v>
      </c>
      <c r="N25" s="131">
        <v>1</v>
      </c>
      <c r="O25" s="44">
        <v>1</v>
      </c>
      <c r="P25" s="44">
        <v>1</v>
      </c>
      <c r="Q25" s="44">
        <v>1</v>
      </c>
      <c r="R25" s="44">
        <v>1</v>
      </c>
      <c r="S25" s="44">
        <v>1.2</v>
      </c>
      <c r="T25" s="44">
        <v>1.2</v>
      </c>
      <c r="U25" s="44">
        <v>1.2</v>
      </c>
      <c r="V25" s="44">
        <v>1.2</v>
      </c>
      <c r="W25" s="44">
        <v>1.2</v>
      </c>
      <c r="X25" s="44">
        <v>1.2</v>
      </c>
      <c r="Y25" s="44">
        <v>1.2</v>
      </c>
      <c r="Z25" s="44">
        <v>1.2</v>
      </c>
      <c r="AA25" s="44">
        <v>1.5</v>
      </c>
      <c r="AB25" s="44">
        <v>1.5</v>
      </c>
      <c r="AC25" s="44">
        <v>1.5</v>
      </c>
      <c r="AD25" s="44">
        <v>1.5</v>
      </c>
      <c r="AE25" s="44">
        <v>1.5</v>
      </c>
      <c r="AF25" s="44">
        <v>1.5</v>
      </c>
      <c r="AG25" s="44">
        <v>1.5</v>
      </c>
      <c r="AH25" s="44">
        <v>1.5</v>
      </c>
      <c r="AI25" s="44">
        <v>1.5</v>
      </c>
      <c r="AJ25" s="45">
        <v>1.5</v>
      </c>
    </row>
    <row r="26" spans="1:36">
      <c r="A26" s="92" t="s">
        <v>125</v>
      </c>
      <c r="B26" s="147" t="s">
        <v>230</v>
      </c>
      <c r="C26" s="128">
        <v>10</v>
      </c>
      <c r="D26" s="128">
        <v>10</v>
      </c>
      <c r="E26" s="128">
        <v>10</v>
      </c>
      <c r="F26" s="128">
        <v>10</v>
      </c>
      <c r="G26" s="128">
        <v>10</v>
      </c>
      <c r="H26" s="128">
        <v>10</v>
      </c>
      <c r="I26" s="128">
        <v>10</v>
      </c>
      <c r="J26" s="128">
        <v>10</v>
      </c>
      <c r="K26" s="128">
        <v>10</v>
      </c>
      <c r="L26" s="128">
        <v>10</v>
      </c>
      <c r="M26" s="128">
        <v>10</v>
      </c>
      <c r="N26" s="128">
        <v>10</v>
      </c>
      <c r="O26" s="35">
        <v>10</v>
      </c>
      <c r="P26" s="35">
        <v>10</v>
      </c>
      <c r="Q26" s="35">
        <v>10</v>
      </c>
      <c r="R26" s="35">
        <v>10</v>
      </c>
      <c r="S26" s="35">
        <v>10</v>
      </c>
      <c r="T26" s="35">
        <v>10</v>
      </c>
      <c r="U26" s="35">
        <v>10</v>
      </c>
      <c r="V26" s="35">
        <v>10</v>
      </c>
      <c r="W26" s="35">
        <v>10</v>
      </c>
      <c r="X26" s="35">
        <v>10</v>
      </c>
      <c r="Y26" s="35">
        <v>10</v>
      </c>
      <c r="Z26" s="35">
        <v>10</v>
      </c>
      <c r="AA26" s="35">
        <v>10</v>
      </c>
      <c r="AB26" s="35">
        <v>10</v>
      </c>
      <c r="AC26" s="35">
        <v>10</v>
      </c>
      <c r="AD26" s="35">
        <v>10</v>
      </c>
      <c r="AE26" s="35">
        <v>10</v>
      </c>
      <c r="AF26" s="35">
        <v>10</v>
      </c>
      <c r="AG26" s="35">
        <v>10</v>
      </c>
      <c r="AH26" s="35">
        <v>10</v>
      </c>
      <c r="AI26" s="35">
        <v>10</v>
      </c>
      <c r="AJ26" s="36">
        <v>10</v>
      </c>
    </row>
    <row r="27" spans="1:36" ht="15.6" thickBot="1">
      <c r="A27" s="360" t="s">
        <v>224</v>
      </c>
      <c r="B27" s="150" t="s">
        <v>230</v>
      </c>
      <c r="C27" s="133">
        <v>3</v>
      </c>
      <c r="D27" s="133">
        <v>3</v>
      </c>
      <c r="E27" s="133">
        <v>3</v>
      </c>
      <c r="F27" s="133">
        <v>3</v>
      </c>
      <c r="G27" s="133">
        <v>3</v>
      </c>
      <c r="H27" s="133">
        <v>3</v>
      </c>
      <c r="I27" s="133">
        <v>3</v>
      </c>
      <c r="J27" s="133">
        <v>3</v>
      </c>
      <c r="K27" s="133">
        <v>3</v>
      </c>
      <c r="L27" s="133">
        <v>3</v>
      </c>
      <c r="M27" s="133">
        <v>3</v>
      </c>
      <c r="N27" s="133">
        <v>3</v>
      </c>
      <c r="O27" s="134">
        <v>3</v>
      </c>
      <c r="P27" s="134">
        <v>3</v>
      </c>
      <c r="Q27" s="134">
        <v>3</v>
      </c>
      <c r="R27" s="134">
        <v>3</v>
      </c>
      <c r="S27" s="134">
        <v>3</v>
      </c>
      <c r="T27" s="134">
        <v>3</v>
      </c>
      <c r="U27" s="134">
        <v>3</v>
      </c>
      <c r="V27" s="134">
        <v>3</v>
      </c>
      <c r="W27" s="134">
        <v>3</v>
      </c>
      <c r="X27" s="134">
        <v>3</v>
      </c>
      <c r="Y27" s="134">
        <v>3</v>
      </c>
      <c r="Z27" s="134">
        <v>3</v>
      </c>
      <c r="AA27" s="134">
        <v>3</v>
      </c>
      <c r="AB27" s="134">
        <v>3</v>
      </c>
      <c r="AC27" s="134">
        <v>3</v>
      </c>
      <c r="AD27" s="134">
        <v>3</v>
      </c>
      <c r="AE27" s="134">
        <v>3</v>
      </c>
      <c r="AF27" s="134">
        <v>3</v>
      </c>
      <c r="AG27" s="134">
        <v>3</v>
      </c>
      <c r="AH27" s="134">
        <v>3</v>
      </c>
      <c r="AI27" s="134">
        <v>3</v>
      </c>
      <c r="AJ27" s="135">
        <v>3</v>
      </c>
    </row>
    <row r="28" spans="1:36">
      <c r="A28" s="93" t="s">
        <v>127</v>
      </c>
      <c r="B28" s="115" t="s">
        <v>227</v>
      </c>
      <c r="C28" s="58">
        <v>506</v>
      </c>
      <c r="D28" s="59">
        <v>506</v>
      </c>
      <c r="E28" s="58">
        <v>690</v>
      </c>
      <c r="F28" s="59">
        <v>690</v>
      </c>
      <c r="G28" s="59">
        <v>690</v>
      </c>
      <c r="H28" s="59">
        <v>690</v>
      </c>
      <c r="I28" s="59">
        <v>690</v>
      </c>
      <c r="J28" s="59">
        <v>690</v>
      </c>
      <c r="K28" s="58">
        <v>1150</v>
      </c>
      <c r="L28" s="58">
        <v>1150</v>
      </c>
      <c r="M28" s="58">
        <v>1150</v>
      </c>
      <c r="N28" s="58">
        <v>1150</v>
      </c>
      <c r="O28" s="58">
        <v>1150</v>
      </c>
      <c r="P28" s="58">
        <v>1150</v>
      </c>
      <c r="Q28" s="58">
        <v>1150</v>
      </c>
      <c r="R28" s="58">
        <v>1150</v>
      </c>
      <c r="S28" s="58">
        <v>1610</v>
      </c>
      <c r="T28" s="58">
        <v>1610</v>
      </c>
      <c r="U28" s="58">
        <v>1610</v>
      </c>
      <c r="V28" s="58">
        <v>1610</v>
      </c>
      <c r="W28" s="58">
        <v>1610</v>
      </c>
      <c r="X28" s="58">
        <v>1610</v>
      </c>
      <c r="Y28" s="58">
        <v>1610</v>
      </c>
      <c r="Z28" s="58">
        <v>1610</v>
      </c>
      <c r="AA28" s="58">
        <v>1610</v>
      </c>
      <c r="AB28" s="58">
        <v>1610</v>
      </c>
      <c r="AC28" s="58">
        <v>1610</v>
      </c>
      <c r="AD28" s="58">
        <v>1610</v>
      </c>
      <c r="AE28" s="58">
        <v>1610</v>
      </c>
      <c r="AF28" s="58">
        <v>1610</v>
      </c>
      <c r="AG28" s="58">
        <v>1610</v>
      </c>
      <c r="AH28" s="58">
        <v>1610</v>
      </c>
      <c r="AI28" s="58">
        <v>1600</v>
      </c>
      <c r="AJ28" s="59">
        <v>1600</v>
      </c>
    </row>
    <row r="29" spans="1:36">
      <c r="A29" s="90" t="s">
        <v>128</v>
      </c>
      <c r="B29" s="102" t="s">
        <v>227</v>
      </c>
      <c r="C29" s="62">
        <v>782</v>
      </c>
      <c r="D29" s="63">
        <v>782</v>
      </c>
      <c r="E29" s="62">
        <v>1095</v>
      </c>
      <c r="F29" s="62">
        <v>1095</v>
      </c>
      <c r="G29" s="62">
        <v>1095</v>
      </c>
      <c r="H29" s="62">
        <v>1095</v>
      </c>
      <c r="I29" s="62">
        <v>1095</v>
      </c>
      <c r="J29" s="62">
        <v>1095</v>
      </c>
      <c r="K29" s="62">
        <v>1955</v>
      </c>
      <c r="L29" s="62">
        <v>1955</v>
      </c>
      <c r="M29" s="62">
        <v>1955</v>
      </c>
      <c r="N29" s="62">
        <v>1955</v>
      </c>
      <c r="O29" s="62">
        <v>1955</v>
      </c>
      <c r="P29" s="62">
        <v>1955</v>
      </c>
      <c r="Q29" s="62">
        <v>1955</v>
      </c>
      <c r="R29" s="62">
        <v>1955</v>
      </c>
      <c r="S29" s="62">
        <v>3128</v>
      </c>
      <c r="T29" s="62">
        <v>3128</v>
      </c>
      <c r="U29" s="62">
        <v>3128</v>
      </c>
      <c r="V29" s="62">
        <v>3128</v>
      </c>
      <c r="W29" s="62">
        <v>3128</v>
      </c>
      <c r="X29" s="62">
        <v>3128</v>
      </c>
      <c r="Y29" s="62">
        <v>3128</v>
      </c>
      <c r="Z29" s="62">
        <v>3128</v>
      </c>
      <c r="AA29" s="62">
        <v>3519</v>
      </c>
      <c r="AB29" s="62">
        <v>3519</v>
      </c>
      <c r="AC29" s="62">
        <v>3519</v>
      </c>
      <c r="AD29" s="62">
        <v>3519</v>
      </c>
      <c r="AE29" s="62">
        <v>3519</v>
      </c>
      <c r="AF29" s="62">
        <v>3519</v>
      </c>
      <c r="AG29" s="62">
        <v>3519</v>
      </c>
      <c r="AH29" s="62">
        <v>3519</v>
      </c>
      <c r="AI29" s="62">
        <v>3500</v>
      </c>
      <c r="AJ29" s="63">
        <v>3500</v>
      </c>
    </row>
    <row r="30" spans="1:36">
      <c r="A30" s="92" t="s">
        <v>129</v>
      </c>
      <c r="B30" s="101" t="s">
        <v>227</v>
      </c>
      <c r="C30" s="64">
        <v>781</v>
      </c>
      <c r="D30" s="65">
        <v>781</v>
      </c>
      <c r="E30" s="64">
        <v>1065</v>
      </c>
      <c r="F30" s="64">
        <v>1065</v>
      </c>
      <c r="G30" s="64">
        <v>1065</v>
      </c>
      <c r="H30" s="64">
        <v>1065</v>
      </c>
      <c r="I30" s="64">
        <v>1065</v>
      </c>
      <c r="J30" s="64">
        <v>1065</v>
      </c>
      <c r="K30" s="64">
        <v>1775</v>
      </c>
      <c r="L30" s="64">
        <v>1775</v>
      </c>
      <c r="M30" s="64">
        <v>1775</v>
      </c>
      <c r="N30" s="64">
        <v>1775</v>
      </c>
      <c r="O30" s="64">
        <v>1775</v>
      </c>
      <c r="P30" s="64">
        <v>1775</v>
      </c>
      <c r="Q30" s="64">
        <v>1775</v>
      </c>
      <c r="R30" s="64">
        <v>1775</v>
      </c>
      <c r="S30" s="64">
        <v>2485</v>
      </c>
      <c r="T30" s="64">
        <v>2485</v>
      </c>
      <c r="U30" s="64">
        <v>2485</v>
      </c>
      <c r="V30" s="64">
        <v>2485</v>
      </c>
      <c r="W30" s="64">
        <v>2485</v>
      </c>
      <c r="X30" s="64">
        <v>2485</v>
      </c>
      <c r="Y30" s="64">
        <v>2485</v>
      </c>
      <c r="Z30" s="64">
        <v>2485</v>
      </c>
      <c r="AA30" s="64">
        <v>2485</v>
      </c>
      <c r="AB30" s="64">
        <v>2485</v>
      </c>
      <c r="AC30" s="64">
        <v>2485</v>
      </c>
      <c r="AD30" s="64">
        <v>2485</v>
      </c>
      <c r="AE30" s="64">
        <v>2485</v>
      </c>
      <c r="AF30" s="64">
        <v>2485</v>
      </c>
      <c r="AG30" s="64">
        <v>2485</v>
      </c>
      <c r="AH30" s="64">
        <v>2485</v>
      </c>
      <c r="AI30" s="64">
        <v>2500</v>
      </c>
      <c r="AJ30" s="65">
        <v>2500</v>
      </c>
    </row>
    <row r="31" spans="1:36">
      <c r="A31" s="90" t="s">
        <v>130</v>
      </c>
      <c r="B31" s="102" t="s">
        <v>227</v>
      </c>
      <c r="C31" s="62">
        <v>352</v>
      </c>
      <c r="D31" s="63">
        <v>352</v>
      </c>
      <c r="E31" s="62">
        <v>452</v>
      </c>
      <c r="F31" s="62">
        <v>452</v>
      </c>
      <c r="G31" s="62">
        <v>452</v>
      </c>
      <c r="H31" s="62">
        <v>452</v>
      </c>
      <c r="I31" s="62">
        <v>452</v>
      </c>
      <c r="J31" s="62">
        <v>452</v>
      </c>
      <c r="K31" s="62">
        <v>552</v>
      </c>
      <c r="L31" s="62">
        <v>552</v>
      </c>
      <c r="M31" s="62">
        <v>552</v>
      </c>
      <c r="N31" s="62">
        <v>552</v>
      </c>
      <c r="O31" s="62">
        <v>552</v>
      </c>
      <c r="P31" s="62">
        <v>552</v>
      </c>
      <c r="Q31" s="62">
        <v>552</v>
      </c>
      <c r="R31" s="62">
        <v>552</v>
      </c>
      <c r="S31" s="62">
        <v>1000</v>
      </c>
      <c r="T31" s="63">
        <v>800</v>
      </c>
      <c r="U31" s="62">
        <v>1000</v>
      </c>
      <c r="V31" s="63">
        <v>800</v>
      </c>
      <c r="W31" s="62">
        <v>1000</v>
      </c>
      <c r="X31" s="63">
        <v>800</v>
      </c>
      <c r="Y31" s="62">
        <v>1000</v>
      </c>
      <c r="Z31" s="63">
        <v>800</v>
      </c>
      <c r="AA31" s="62">
        <v>1000</v>
      </c>
      <c r="AB31" s="63">
        <v>800</v>
      </c>
      <c r="AC31" s="62">
        <v>1000</v>
      </c>
      <c r="AD31" s="63">
        <v>800</v>
      </c>
      <c r="AE31" s="62">
        <v>1000</v>
      </c>
      <c r="AF31" s="63">
        <v>800</v>
      </c>
      <c r="AG31" s="62">
        <v>1000</v>
      </c>
      <c r="AH31" s="63">
        <v>800</v>
      </c>
      <c r="AI31" s="62">
        <v>700</v>
      </c>
      <c r="AJ31" s="63">
        <v>700</v>
      </c>
    </row>
    <row r="32" spans="1:36">
      <c r="A32" s="92" t="s">
        <v>131</v>
      </c>
      <c r="B32" s="101" t="s">
        <v>227</v>
      </c>
      <c r="C32" s="64">
        <v>272</v>
      </c>
      <c r="D32" s="65">
        <v>272</v>
      </c>
      <c r="E32" s="64">
        <v>349</v>
      </c>
      <c r="F32" s="64">
        <v>349</v>
      </c>
      <c r="G32" s="64">
        <v>349</v>
      </c>
      <c r="H32" s="64">
        <v>349</v>
      </c>
      <c r="I32" s="64">
        <v>349</v>
      </c>
      <c r="J32" s="64">
        <v>349</v>
      </c>
      <c r="K32" s="64">
        <v>426</v>
      </c>
      <c r="L32" s="64">
        <v>426</v>
      </c>
      <c r="M32" s="64">
        <v>426</v>
      </c>
      <c r="N32" s="64">
        <v>426</v>
      </c>
      <c r="O32" s="64">
        <v>426</v>
      </c>
      <c r="P32" s="64">
        <v>426</v>
      </c>
      <c r="Q32" s="64">
        <v>426</v>
      </c>
      <c r="R32" s="64">
        <v>426</v>
      </c>
      <c r="S32" s="64">
        <v>773</v>
      </c>
      <c r="T32" s="65">
        <v>618</v>
      </c>
      <c r="U32" s="64">
        <v>773</v>
      </c>
      <c r="V32" s="65">
        <v>618</v>
      </c>
      <c r="W32" s="64">
        <v>773</v>
      </c>
      <c r="X32" s="65">
        <v>618</v>
      </c>
      <c r="Y32" s="64">
        <v>773</v>
      </c>
      <c r="Z32" s="65">
        <v>618</v>
      </c>
      <c r="AA32" s="64">
        <v>773</v>
      </c>
      <c r="AB32" s="65">
        <v>618</v>
      </c>
      <c r="AC32" s="64">
        <v>773</v>
      </c>
      <c r="AD32" s="65">
        <v>618</v>
      </c>
      <c r="AE32" s="64">
        <v>773</v>
      </c>
      <c r="AF32" s="65">
        <v>618</v>
      </c>
      <c r="AG32" s="64">
        <v>773</v>
      </c>
      <c r="AH32" s="65">
        <v>618</v>
      </c>
      <c r="AI32" s="64">
        <v>550</v>
      </c>
      <c r="AJ32" s="65">
        <v>500</v>
      </c>
    </row>
    <row r="33" spans="1:36" ht="15" thickBot="1">
      <c r="A33" s="91" t="s">
        <v>132</v>
      </c>
      <c r="B33" s="104" t="s">
        <v>227</v>
      </c>
      <c r="C33" s="67">
        <v>85</v>
      </c>
      <c r="D33" s="68">
        <v>85</v>
      </c>
      <c r="E33" s="67">
        <v>117</v>
      </c>
      <c r="F33" s="67">
        <v>117</v>
      </c>
      <c r="G33" s="67">
        <v>117</v>
      </c>
      <c r="H33" s="67">
        <v>117</v>
      </c>
      <c r="I33" s="67">
        <v>117</v>
      </c>
      <c r="J33" s="67">
        <v>117</v>
      </c>
      <c r="K33" s="67">
        <v>194</v>
      </c>
      <c r="L33" s="67">
        <v>194</v>
      </c>
      <c r="M33" s="67">
        <v>194</v>
      </c>
      <c r="N33" s="67">
        <v>194</v>
      </c>
      <c r="O33" s="67">
        <v>194</v>
      </c>
      <c r="P33" s="67">
        <v>194</v>
      </c>
      <c r="Q33" s="67">
        <v>194</v>
      </c>
      <c r="R33" s="67">
        <v>194</v>
      </c>
      <c r="S33" s="67">
        <v>279</v>
      </c>
      <c r="T33" s="67">
        <v>279</v>
      </c>
      <c r="U33" s="67">
        <v>279</v>
      </c>
      <c r="V33" s="67">
        <v>279</v>
      </c>
      <c r="W33" s="67">
        <v>279</v>
      </c>
      <c r="X33" s="67">
        <v>279</v>
      </c>
      <c r="Y33" s="67">
        <v>279</v>
      </c>
      <c r="Z33" s="67">
        <v>279</v>
      </c>
      <c r="AA33" s="67">
        <v>299</v>
      </c>
      <c r="AB33" s="67">
        <v>299</v>
      </c>
      <c r="AC33" s="67">
        <v>299</v>
      </c>
      <c r="AD33" s="67">
        <v>299</v>
      </c>
      <c r="AE33" s="67">
        <v>299</v>
      </c>
      <c r="AF33" s="67">
        <v>299</v>
      </c>
      <c r="AG33" s="67">
        <v>299</v>
      </c>
      <c r="AH33" s="67">
        <v>299</v>
      </c>
      <c r="AI33" s="67">
        <v>300</v>
      </c>
      <c r="AJ33" s="68">
        <v>270</v>
      </c>
    </row>
    <row r="34" spans="1:36">
      <c r="A34" s="116" t="s">
        <v>133</v>
      </c>
      <c r="B34" s="117" t="s">
        <v>227</v>
      </c>
      <c r="C34" s="70">
        <v>6.9</v>
      </c>
      <c r="D34" s="70">
        <v>6.9</v>
      </c>
      <c r="E34" s="70">
        <v>6.1</v>
      </c>
      <c r="F34" s="70">
        <v>6.1</v>
      </c>
      <c r="G34" s="70">
        <v>6.1</v>
      </c>
      <c r="H34" s="70">
        <v>6.1</v>
      </c>
      <c r="I34" s="70">
        <v>6.1</v>
      </c>
      <c r="J34" s="70">
        <v>6.1</v>
      </c>
      <c r="K34" s="70">
        <v>8.6999999999999993</v>
      </c>
      <c r="L34" s="70">
        <v>8.6999999999999993</v>
      </c>
      <c r="M34" s="70">
        <v>8.6999999999999993</v>
      </c>
      <c r="N34" s="70">
        <v>8.6999999999999993</v>
      </c>
      <c r="O34" s="70">
        <v>8.6999999999999993</v>
      </c>
      <c r="P34" s="70">
        <v>8.6999999999999993</v>
      </c>
      <c r="Q34" s="70">
        <v>8.6999999999999993</v>
      </c>
      <c r="R34" s="70">
        <v>8.6999999999999993</v>
      </c>
      <c r="S34" s="70">
        <v>11.3</v>
      </c>
      <c r="T34" s="70">
        <v>14.8</v>
      </c>
      <c r="U34" s="70">
        <v>11.3</v>
      </c>
      <c r="V34" s="70">
        <v>14.8</v>
      </c>
      <c r="W34" s="70">
        <v>11.3</v>
      </c>
      <c r="X34" s="70">
        <v>14.8</v>
      </c>
      <c r="Y34" s="70">
        <v>11.3</v>
      </c>
      <c r="Z34" s="70">
        <v>14.8</v>
      </c>
      <c r="AA34" s="70">
        <v>11.3</v>
      </c>
      <c r="AB34" s="70">
        <v>14.8</v>
      </c>
      <c r="AC34" s="70">
        <v>11.3</v>
      </c>
      <c r="AD34" s="70">
        <v>14.8</v>
      </c>
      <c r="AE34" s="70">
        <v>11.3</v>
      </c>
      <c r="AF34" s="70">
        <v>14.8</v>
      </c>
      <c r="AG34" s="70">
        <v>11.3</v>
      </c>
      <c r="AH34" s="70">
        <v>14.8</v>
      </c>
      <c r="AI34" s="70">
        <v>8.6999999999999993</v>
      </c>
      <c r="AJ34" s="70">
        <v>14.8</v>
      </c>
    </row>
    <row r="35" spans="1:36">
      <c r="A35" s="114" t="s">
        <v>134</v>
      </c>
      <c r="B35" s="102" t="s">
        <v>227</v>
      </c>
      <c r="C35" s="71">
        <v>5</v>
      </c>
      <c r="D35" s="71">
        <v>5</v>
      </c>
      <c r="E35" s="71">
        <v>6.5</v>
      </c>
      <c r="F35" s="71">
        <v>6.5</v>
      </c>
      <c r="G35" s="71">
        <v>6.5</v>
      </c>
      <c r="H35" s="71">
        <v>6.5</v>
      </c>
      <c r="I35" s="71">
        <v>6.5</v>
      </c>
      <c r="J35" s="71">
        <v>6.5</v>
      </c>
      <c r="K35" s="71">
        <v>7</v>
      </c>
      <c r="L35" s="71">
        <v>7</v>
      </c>
      <c r="M35" s="71">
        <v>7</v>
      </c>
      <c r="N35" s="71">
        <v>7</v>
      </c>
      <c r="O35" s="71">
        <v>7</v>
      </c>
      <c r="P35" s="71">
        <v>7</v>
      </c>
      <c r="Q35" s="71">
        <v>7</v>
      </c>
      <c r="R35" s="71">
        <v>7</v>
      </c>
      <c r="S35" s="71">
        <v>9</v>
      </c>
      <c r="T35" s="71">
        <v>9</v>
      </c>
      <c r="U35" s="71">
        <v>9</v>
      </c>
      <c r="V35" s="71">
        <v>9</v>
      </c>
      <c r="W35" s="71">
        <v>9</v>
      </c>
      <c r="X35" s="71">
        <v>9</v>
      </c>
      <c r="Y35" s="71">
        <v>9</v>
      </c>
      <c r="Z35" s="71">
        <v>9</v>
      </c>
      <c r="AA35" s="71">
        <v>9.5</v>
      </c>
      <c r="AB35" s="71">
        <v>7</v>
      </c>
      <c r="AC35" s="71">
        <v>9.5</v>
      </c>
      <c r="AD35" s="71">
        <v>7</v>
      </c>
      <c r="AE35" s="71">
        <v>9.5</v>
      </c>
      <c r="AF35" s="71">
        <v>7</v>
      </c>
      <c r="AG35" s="71">
        <v>9.5</v>
      </c>
      <c r="AH35" s="71">
        <v>7</v>
      </c>
      <c r="AI35" s="71">
        <v>9.5</v>
      </c>
      <c r="AJ35" s="71">
        <v>7</v>
      </c>
    </row>
    <row r="36" spans="1:36">
      <c r="A36" s="118" t="s">
        <v>135</v>
      </c>
      <c r="B36" s="119" t="s">
        <v>227</v>
      </c>
      <c r="C36" s="72">
        <v>0.4</v>
      </c>
      <c r="D36" s="72">
        <v>0.4</v>
      </c>
      <c r="E36" s="72">
        <v>0.6</v>
      </c>
      <c r="F36" s="72">
        <v>0.6</v>
      </c>
      <c r="G36" s="72">
        <v>0.6</v>
      </c>
      <c r="H36" s="72">
        <v>0.6</v>
      </c>
      <c r="I36" s="72">
        <v>0.6</v>
      </c>
      <c r="J36" s="72">
        <v>0.6</v>
      </c>
      <c r="K36" s="72">
        <v>0.7</v>
      </c>
      <c r="L36" s="72">
        <v>0.7</v>
      </c>
      <c r="M36" s="72">
        <v>0.7</v>
      </c>
      <c r="N36" s="72">
        <v>0.7</v>
      </c>
      <c r="O36" s="72">
        <v>0.7</v>
      </c>
      <c r="P36" s="72">
        <v>0.7</v>
      </c>
      <c r="Q36" s="72">
        <v>0.7</v>
      </c>
      <c r="R36" s="72">
        <v>0.7</v>
      </c>
      <c r="S36" s="72">
        <v>0.8</v>
      </c>
      <c r="T36" s="72">
        <v>0.8</v>
      </c>
      <c r="U36" s="72">
        <v>0.8</v>
      </c>
      <c r="V36" s="72">
        <v>0.8</v>
      </c>
      <c r="W36" s="72">
        <v>0.8</v>
      </c>
      <c r="X36" s="72">
        <v>0.8</v>
      </c>
      <c r="Y36" s="72">
        <v>0.8</v>
      </c>
      <c r="Z36" s="72">
        <v>0.8</v>
      </c>
      <c r="AA36" s="72">
        <v>1</v>
      </c>
      <c r="AB36" s="72">
        <v>1</v>
      </c>
      <c r="AC36" s="72">
        <v>1</v>
      </c>
      <c r="AD36" s="72">
        <v>1</v>
      </c>
      <c r="AE36" s="72">
        <v>1</v>
      </c>
      <c r="AF36" s="72">
        <v>1</v>
      </c>
      <c r="AG36" s="72">
        <v>1</v>
      </c>
      <c r="AH36" s="72">
        <v>1</v>
      </c>
      <c r="AI36" s="72">
        <v>1.2</v>
      </c>
      <c r="AJ36" s="72">
        <v>1.2</v>
      </c>
    </row>
    <row r="37" spans="1:36" ht="15" thickBot="1">
      <c r="A37" s="114" t="s">
        <v>136</v>
      </c>
      <c r="B37" s="104" t="s">
        <v>230</v>
      </c>
      <c r="C37" s="136">
        <v>0.23</v>
      </c>
      <c r="D37" s="72">
        <v>0.22</v>
      </c>
      <c r="E37" s="72">
        <v>0.26</v>
      </c>
      <c r="F37" s="72">
        <v>0.26</v>
      </c>
      <c r="G37" s="72">
        <v>0.3</v>
      </c>
      <c r="H37" s="72">
        <v>0.28999999999999998</v>
      </c>
      <c r="I37" s="72">
        <v>0.34</v>
      </c>
      <c r="J37" s="72">
        <v>0.34</v>
      </c>
      <c r="K37" s="72">
        <v>0.37</v>
      </c>
      <c r="L37" s="72">
        <v>0.37</v>
      </c>
      <c r="M37" s="72">
        <v>0.42</v>
      </c>
      <c r="N37" s="72">
        <v>0.42</v>
      </c>
      <c r="O37" s="72">
        <v>0.46</v>
      </c>
      <c r="P37" s="72">
        <v>0.46</v>
      </c>
      <c r="Q37" s="72">
        <v>0.5</v>
      </c>
      <c r="R37" s="72">
        <v>0.51</v>
      </c>
      <c r="S37" s="72">
        <v>0.55000000000000004</v>
      </c>
      <c r="T37" s="72">
        <v>0.56999999999999995</v>
      </c>
      <c r="U37" s="72">
        <v>0.61</v>
      </c>
      <c r="V37" s="72">
        <v>0.64</v>
      </c>
      <c r="W37" s="72">
        <v>0.69</v>
      </c>
      <c r="X37" s="72">
        <v>0.74</v>
      </c>
      <c r="Y37" s="72">
        <v>0.78</v>
      </c>
      <c r="Z37" s="72">
        <v>0.82</v>
      </c>
      <c r="AA37" s="72">
        <v>0.89</v>
      </c>
      <c r="AB37" s="72">
        <v>0.85</v>
      </c>
      <c r="AC37" s="72">
        <v>0.96</v>
      </c>
      <c r="AD37" s="72">
        <v>0.88</v>
      </c>
      <c r="AE37" s="72">
        <v>1.02</v>
      </c>
      <c r="AF37" s="72">
        <v>0.91</v>
      </c>
      <c r="AG37" s="72">
        <v>1.06</v>
      </c>
      <c r="AH37" s="72">
        <v>0.92</v>
      </c>
      <c r="AI37" s="72">
        <v>1.4</v>
      </c>
      <c r="AJ37" s="72">
        <v>1.4</v>
      </c>
    </row>
    <row r="38" spans="1:36">
      <c r="A38" s="118" t="s">
        <v>137</v>
      </c>
      <c r="B38" s="119" t="s">
        <v>227</v>
      </c>
      <c r="C38" s="75">
        <v>15.8</v>
      </c>
      <c r="D38" s="75">
        <v>15.8</v>
      </c>
      <c r="E38" s="75">
        <v>23.7</v>
      </c>
      <c r="F38" s="75">
        <v>23.7</v>
      </c>
      <c r="G38" s="75">
        <v>23.7</v>
      </c>
      <c r="H38" s="75">
        <v>23.7</v>
      </c>
      <c r="I38" s="75">
        <v>23.7</v>
      </c>
      <c r="J38" s="75">
        <v>23.7</v>
      </c>
      <c r="K38" s="75">
        <v>31.6</v>
      </c>
      <c r="L38" s="75">
        <v>31.6</v>
      </c>
      <c r="M38" s="75">
        <v>31.6</v>
      </c>
      <c r="N38" s="75">
        <v>31.6</v>
      </c>
      <c r="O38" s="75">
        <v>31.6</v>
      </c>
      <c r="P38" s="75">
        <v>31.6</v>
      </c>
      <c r="Q38" s="75">
        <v>31.6</v>
      </c>
      <c r="R38" s="75">
        <v>31.6</v>
      </c>
      <c r="S38" s="75">
        <v>47.4</v>
      </c>
      <c r="T38" s="75">
        <v>47.4</v>
      </c>
      <c r="U38" s="75">
        <v>47.4</v>
      </c>
      <c r="V38" s="75">
        <v>47.4</v>
      </c>
      <c r="W38" s="75">
        <v>47.4</v>
      </c>
      <c r="X38" s="75">
        <v>47.4</v>
      </c>
      <c r="Y38" s="75">
        <v>47.4</v>
      </c>
      <c r="Z38" s="75">
        <v>47.4</v>
      </c>
      <c r="AA38" s="75">
        <v>71.099999999999994</v>
      </c>
      <c r="AB38" s="75">
        <v>63.2</v>
      </c>
      <c r="AC38" s="75">
        <v>71.099999999999994</v>
      </c>
      <c r="AD38" s="75">
        <v>63.2</v>
      </c>
      <c r="AE38" s="75">
        <v>71.099999999999994</v>
      </c>
      <c r="AF38" s="75">
        <v>63.2</v>
      </c>
      <c r="AG38" s="75">
        <v>71.099999999999994</v>
      </c>
      <c r="AH38" s="75">
        <v>63.2</v>
      </c>
      <c r="AI38" s="75">
        <v>75</v>
      </c>
      <c r="AJ38" s="75">
        <v>60</v>
      </c>
    </row>
    <row r="39" spans="1:36" ht="15" thickBot="1">
      <c r="A39" s="114" t="s">
        <v>138</v>
      </c>
      <c r="B39" s="104" t="s">
        <v>230</v>
      </c>
      <c r="C39" s="74">
        <v>1.4</v>
      </c>
      <c r="D39" s="74">
        <v>1.4</v>
      </c>
      <c r="E39" s="74">
        <v>1.6</v>
      </c>
      <c r="F39" s="74">
        <v>1.6</v>
      </c>
      <c r="G39" s="74">
        <v>1.9</v>
      </c>
      <c r="H39" s="74">
        <v>1.8</v>
      </c>
      <c r="I39" s="74">
        <v>2.1</v>
      </c>
      <c r="J39" s="74">
        <v>2.1</v>
      </c>
      <c r="K39" s="74">
        <v>2.2999999999999998</v>
      </c>
      <c r="L39" s="74">
        <v>2.2999999999999998</v>
      </c>
      <c r="M39" s="74">
        <v>2.6</v>
      </c>
      <c r="N39" s="74">
        <v>2.6</v>
      </c>
      <c r="O39" s="74">
        <v>2.9</v>
      </c>
      <c r="P39" s="74">
        <v>2.9</v>
      </c>
      <c r="Q39" s="74">
        <v>3.2</v>
      </c>
      <c r="R39" s="74">
        <v>3.2</v>
      </c>
      <c r="S39" s="74">
        <v>3.5</v>
      </c>
      <c r="T39" s="74">
        <v>3.6</v>
      </c>
      <c r="U39" s="74">
        <v>3.8</v>
      </c>
      <c r="V39" s="74">
        <v>4</v>
      </c>
      <c r="W39" s="74">
        <v>4.3</v>
      </c>
      <c r="X39" s="74">
        <v>4.5999999999999996</v>
      </c>
      <c r="Y39" s="74">
        <v>4.9000000000000004</v>
      </c>
      <c r="Z39" s="74">
        <v>5.0999999999999996</v>
      </c>
      <c r="AA39" s="74">
        <v>5.6</v>
      </c>
      <c r="AB39" s="74">
        <v>5.3</v>
      </c>
      <c r="AC39" s="74">
        <v>6</v>
      </c>
      <c r="AD39" s="74">
        <v>5.5</v>
      </c>
      <c r="AE39" s="74">
        <v>6.4</v>
      </c>
      <c r="AF39" s="74">
        <v>5.7</v>
      </c>
      <c r="AG39" s="74">
        <v>6.6</v>
      </c>
      <c r="AH39" s="74">
        <v>5.7</v>
      </c>
      <c r="AI39" s="74">
        <v>25</v>
      </c>
      <c r="AJ39" s="74">
        <v>25</v>
      </c>
    </row>
    <row r="40" spans="1:36" ht="15" thickBot="1">
      <c r="A40" s="359" t="s">
        <v>139</v>
      </c>
      <c r="B40" s="104" t="s">
        <v>230</v>
      </c>
      <c r="C40" s="74" t="s">
        <v>92</v>
      </c>
      <c r="D40" s="74" t="s">
        <v>92</v>
      </c>
      <c r="E40" s="74" t="s">
        <v>92</v>
      </c>
      <c r="F40" s="74" t="s">
        <v>92</v>
      </c>
      <c r="G40" s="74" t="s">
        <v>92</v>
      </c>
      <c r="H40" s="74" t="s">
        <v>92</v>
      </c>
      <c r="I40" s="74" t="s">
        <v>92</v>
      </c>
      <c r="J40" s="74" t="s">
        <v>92</v>
      </c>
      <c r="K40" s="74" t="s">
        <v>92</v>
      </c>
      <c r="L40" s="74" t="s">
        <v>92</v>
      </c>
      <c r="M40" s="74" t="s">
        <v>92</v>
      </c>
      <c r="N40" s="74" t="s">
        <v>92</v>
      </c>
      <c r="O40" s="74" t="s">
        <v>92</v>
      </c>
      <c r="P40" s="74" t="s">
        <v>92</v>
      </c>
      <c r="Q40" s="74" t="s">
        <v>92</v>
      </c>
      <c r="R40" s="74" t="s">
        <v>92</v>
      </c>
      <c r="S40" s="74" t="s">
        <v>92</v>
      </c>
      <c r="T40" s="74" t="s">
        <v>92</v>
      </c>
      <c r="U40" s="74" t="s">
        <v>92</v>
      </c>
      <c r="V40" s="74" t="s">
        <v>92</v>
      </c>
      <c r="W40" s="74" t="s">
        <v>92</v>
      </c>
      <c r="X40" s="74" t="s">
        <v>92</v>
      </c>
      <c r="Y40" s="74" t="s">
        <v>92</v>
      </c>
      <c r="Z40" s="74" t="s">
        <v>92</v>
      </c>
      <c r="AA40" s="74" t="s">
        <v>92</v>
      </c>
      <c r="AB40" s="74" t="s">
        <v>92</v>
      </c>
      <c r="AC40" s="74" t="s">
        <v>92</v>
      </c>
      <c r="AD40" s="74" t="s">
        <v>92</v>
      </c>
      <c r="AE40" s="74" t="s">
        <v>92</v>
      </c>
      <c r="AF40" s="74" t="s">
        <v>92</v>
      </c>
      <c r="AG40" s="74" t="s">
        <v>92</v>
      </c>
      <c r="AH40" s="74" t="s">
        <v>92</v>
      </c>
      <c r="AI40" s="74" t="s">
        <v>92</v>
      </c>
      <c r="AJ40" s="74" t="s">
        <v>92</v>
      </c>
    </row>
    <row r="41" spans="1:36">
      <c r="A41" s="114" t="s">
        <v>140</v>
      </c>
      <c r="B41" s="102" t="s">
        <v>227</v>
      </c>
      <c r="C41" s="74">
        <v>76</v>
      </c>
      <c r="D41" s="74">
        <v>76</v>
      </c>
      <c r="E41" s="74">
        <v>102</v>
      </c>
      <c r="F41" s="74">
        <v>102</v>
      </c>
      <c r="G41" s="74">
        <v>102</v>
      </c>
      <c r="H41" s="74">
        <v>102</v>
      </c>
      <c r="I41" s="74">
        <v>102</v>
      </c>
      <c r="J41" s="74">
        <v>102</v>
      </c>
      <c r="K41" s="74">
        <v>114</v>
      </c>
      <c r="L41" s="74">
        <v>114</v>
      </c>
      <c r="M41" s="74">
        <v>114</v>
      </c>
      <c r="N41" s="74">
        <v>114</v>
      </c>
      <c r="O41" s="74">
        <v>114</v>
      </c>
      <c r="P41" s="74">
        <v>114</v>
      </c>
      <c r="Q41" s="74">
        <v>114</v>
      </c>
      <c r="R41" s="74">
        <v>114</v>
      </c>
      <c r="S41" s="74">
        <v>127</v>
      </c>
      <c r="T41" s="74">
        <v>127</v>
      </c>
      <c r="U41" s="74">
        <v>127</v>
      </c>
      <c r="V41" s="74">
        <v>127</v>
      </c>
      <c r="W41" s="74">
        <v>127</v>
      </c>
      <c r="X41" s="74">
        <v>127</v>
      </c>
      <c r="Y41" s="74">
        <v>127</v>
      </c>
      <c r="Z41" s="74">
        <v>127</v>
      </c>
      <c r="AA41" s="74">
        <v>127</v>
      </c>
      <c r="AB41" s="74">
        <v>127</v>
      </c>
      <c r="AC41" s="74">
        <v>127</v>
      </c>
      <c r="AD41" s="74">
        <v>127</v>
      </c>
      <c r="AE41" s="74">
        <v>127</v>
      </c>
      <c r="AF41" s="74">
        <v>127</v>
      </c>
      <c r="AG41" s="74">
        <v>127</v>
      </c>
      <c r="AH41" s="74">
        <v>127</v>
      </c>
      <c r="AI41" s="74">
        <v>140</v>
      </c>
      <c r="AJ41" s="74">
        <v>140</v>
      </c>
    </row>
    <row r="42" spans="1:36">
      <c r="A42" s="120" t="s">
        <v>141</v>
      </c>
      <c r="B42" s="121" t="s">
        <v>92</v>
      </c>
      <c r="C42" s="77" t="s">
        <v>92</v>
      </c>
      <c r="D42" s="77" t="s">
        <v>92</v>
      </c>
      <c r="E42" s="77" t="s">
        <v>92</v>
      </c>
      <c r="F42" s="77" t="s">
        <v>92</v>
      </c>
      <c r="G42" s="77" t="s">
        <v>92</v>
      </c>
      <c r="H42" s="77" t="s">
        <v>92</v>
      </c>
      <c r="I42" s="77" t="s">
        <v>92</v>
      </c>
      <c r="J42" s="77" t="s">
        <v>92</v>
      </c>
      <c r="K42" s="77" t="s">
        <v>92</v>
      </c>
      <c r="L42" s="77" t="s">
        <v>92</v>
      </c>
      <c r="M42" s="77" t="s">
        <v>92</v>
      </c>
      <c r="N42" s="77" t="s">
        <v>92</v>
      </c>
      <c r="O42" s="77" t="s">
        <v>92</v>
      </c>
      <c r="P42" s="77" t="s">
        <v>92</v>
      </c>
      <c r="Q42" s="77" t="s">
        <v>92</v>
      </c>
      <c r="R42" s="77" t="s">
        <v>92</v>
      </c>
      <c r="S42" s="77" t="s">
        <v>92</v>
      </c>
      <c r="T42" s="77" t="s">
        <v>92</v>
      </c>
      <c r="U42" s="77" t="s">
        <v>92</v>
      </c>
      <c r="V42" s="77" t="s">
        <v>92</v>
      </c>
      <c r="W42" s="77" t="s">
        <v>92</v>
      </c>
      <c r="X42" s="77" t="s">
        <v>92</v>
      </c>
      <c r="Y42" s="77" t="s">
        <v>92</v>
      </c>
      <c r="Z42" s="77" t="s">
        <v>92</v>
      </c>
      <c r="AA42" s="77" t="s">
        <v>92</v>
      </c>
      <c r="AB42" s="77" t="s">
        <v>92</v>
      </c>
      <c r="AC42" s="77" t="s">
        <v>92</v>
      </c>
      <c r="AD42" s="77" t="s">
        <v>92</v>
      </c>
      <c r="AE42" s="77" t="s">
        <v>92</v>
      </c>
      <c r="AF42" s="77" t="s">
        <v>92</v>
      </c>
      <c r="AG42" s="77" t="s">
        <v>92</v>
      </c>
      <c r="AH42" s="77" t="s">
        <v>92</v>
      </c>
      <c r="AI42" s="77" t="s">
        <v>92</v>
      </c>
      <c r="AJ42" s="77" t="s">
        <v>92</v>
      </c>
    </row>
    <row r="43" spans="1:36">
      <c r="A43" s="114" t="s">
        <v>142</v>
      </c>
      <c r="B43" s="102" t="s">
        <v>92</v>
      </c>
      <c r="C43" s="79" t="s">
        <v>92</v>
      </c>
      <c r="D43" s="79" t="s">
        <v>92</v>
      </c>
      <c r="E43" s="79" t="s">
        <v>92</v>
      </c>
      <c r="F43" s="79" t="s">
        <v>92</v>
      </c>
      <c r="G43" s="79" t="s">
        <v>92</v>
      </c>
      <c r="H43" s="79" t="s">
        <v>92</v>
      </c>
      <c r="I43" s="79" t="s">
        <v>92</v>
      </c>
      <c r="J43" s="79" t="s">
        <v>92</v>
      </c>
      <c r="K43" s="79" t="s">
        <v>92</v>
      </c>
      <c r="L43" s="79" t="s">
        <v>92</v>
      </c>
      <c r="M43" s="79" t="s">
        <v>92</v>
      </c>
      <c r="N43" s="79" t="s">
        <v>92</v>
      </c>
      <c r="O43" s="79" t="s">
        <v>92</v>
      </c>
      <c r="P43" s="79" t="s">
        <v>92</v>
      </c>
      <c r="Q43" s="79" t="s">
        <v>92</v>
      </c>
      <c r="R43" s="79" t="s">
        <v>92</v>
      </c>
      <c r="S43" s="79" t="s">
        <v>92</v>
      </c>
      <c r="T43" s="79" t="s">
        <v>92</v>
      </c>
      <c r="U43" s="79" t="s">
        <v>92</v>
      </c>
      <c r="V43" s="79" t="s">
        <v>92</v>
      </c>
      <c r="W43" s="79" t="s">
        <v>92</v>
      </c>
      <c r="X43" s="79" t="s">
        <v>92</v>
      </c>
      <c r="Y43" s="79" t="s">
        <v>92</v>
      </c>
      <c r="Z43" s="79" t="s">
        <v>92</v>
      </c>
      <c r="AA43" s="79" t="s">
        <v>92</v>
      </c>
      <c r="AB43" s="79" t="s">
        <v>92</v>
      </c>
      <c r="AC43" s="79" t="s">
        <v>92</v>
      </c>
      <c r="AD43" s="79" t="s">
        <v>92</v>
      </c>
      <c r="AE43" s="79" t="s">
        <v>92</v>
      </c>
      <c r="AF43" s="79" t="s">
        <v>92</v>
      </c>
      <c r="AG43" s="79" t="s">
        <v>92</v>
      </c>
      <c r="AH43" s="79" t="s">
        <v>92</v>
      </c>
      <c r="AI43" s="79" t="s">
        <v>92</v>
      </c>
      <c r="AJ43" s="79" t="s">
        <v>92</v>
      </c>
    </row>
    <row r="44" spans="1:36">
      <c r="A44" s="120" t="s">
        <v>143</v>
      </c>
      <c r="B44" s="121" t="s">
        <v>92</v>
      </c>
      <c r="C44" s="82" t="s">
        <v>92</v>
      </c>
      <c r="D44" s="82" t="s">
        <v>92</v>
      </c>
      <c r="E44" s="82" t="s">
        <v>92</v>
      </c>
      <c r="F44" s="82" t="s">
        <v>92</v>
      </c>
      <c r="G44" s="82" t="s">
        <v>92</v>
      </c>
      <c r="H44" s="82" t="s">
        <v>92</v>
      </c>
      <c r="I44" s="82" t="s">
        <v>92</v>
      </c>
      <c r="J44" s="82" t="s">
        <v>92</v>
      </c>
      <c r="K44" s="82" t="s">
        <v>92</v>
      </c>
      <c r="L44" s="82" t="s">
        <v>92</v>
      </c>
      <c r="M44" s="82" t="s">
        <v>92</v>
      </c>
      <c r="N44" s="82" t="s">
        <v>92</v>
      </c>
      <c r="O44" s="82" t="s">
        <v>92</v>
      </c>
      <c r="P44" s="82" t="s">
        <v>92</v>
      </c>
      <c r="Q44" s="82" t="s">
        <v>92</v>
      </c>
      <c r="R44" s="82" t="s">
        <v>92</v>
      </c>
      <c r="S44" s="82" t="s">
        <v>92</v>
      </c>
      <c r="T44" s="82" t="s">
        <v>92</v>
      </c>
      <c r="U44" s="82" t="s">
        <v>92</v>
      </c>
      <c r="V44" s="82" t="s">
        <v>92</v>
      </c>
      <c r="W44" s="82" t="s">
        <v>92</v>
      </c>
      <c r="X44" s="82" t="s">
        <v>92</v>
      </c>
      <c r="Y44" s="82" t="s">
        <v>92</v>
      </c>
      <c r="Z44" s="82" t="s">
        <v>92</v>
      </c>
      <c r="AA44" s="82" t="s">
        <v>92</v>
      </c>
      <c r="AB44" s="82" t="s">
        <v>92</v>
      </c>
      <c r="AC44" s="82" t="s">
        <v>92</v>
      </c>
      <c r="AD44" s="82" t="s">
        <v>92</v>
      </c>
      <c r="AE44" s="82" t="s">
        <v>92</v>
      </c>
      <c r="AF44" s="82" t="s">
        <v>92</v>
      </c>
      <c r="AG44" s="82" t="s">
        <v>92</v>
      </c>
      <c r="AH44" s="82" t="s">
        <v>92</v>
      </c>
      <c r="AI44" s="82" t="s">
        <v>92</v>
      </c>
      <c r="AJ44" s="82" t="s">
        <v>92</v>
      </c>
    </row>
    <row r="45" spans="1:36" ht="15" thickBot="1">
      <c r="A45" s="122" t="s">
        <v>144</v>
      </c>
      <c r="B45" s="104" t="s">
        <v>92</v>
      </c>
      <c r="C45" s="68" t="s">
        <v>92</v>
      </c>
      <c r="D45" s="68" t="s">
        <v>92</v>
      </c>
      <c r="E45" s="68" t="s">
        <v>92</v>
      </c>
      <c r="F45" s="68" t="s">
        <v>92</v>
      </c>
      <c r="G45" s="68" t="s">
        <v>92</v>
      </c>
      <c r="H45" s="68" t="s">
        <v>92</v>
      </c>
      <c r="I45" s="68" t="s">
        <v>92</v>
      </c>
      <c r="J45" s="68" t="s">
        <v>92</v>
      </c>
      <c r="K45" s="68" t="s">
        <v>92</v>
      </c>
      <c r="L45" s="68" t="s">
        <v>92</v>
      </c>
      <c r="M45" s="68" t="s">
        <v>92</v>
      </c>
      <c r="N45" s="68" t="s">
        <v>92</v>
      </c>
      <c r="O45" s="68" t="s">
        <v>92</v>
      </c>
      <c r="P45" s="68" t="s">
        <v>92</v>
      </c>
      <c r="Q45" s="68" t="s">
        <v>92</v>
      </c>
      <c r="R45" s="68" t="s">
        <v>92</v>
      </c>
      <c r="S45" s="68" t="s">
        <v>92</v>
      </c>
      <c r="T45" s="68" t="s">
        <v>92</v>
      </c>
      <c r="U45" s="68" t="s">
        <v>92</v>
      </c>
      <c r="V45" s="68" t="s">
        <v>92</v>
      </c>
      <c r="W45" s="68" t="s">
        <v>92</v>
      </c>
      <c r="X45" s="68" t="s">
        <v>92</v>
      </c>
      <c r="Y45" s="68" t="s">
        <v>92</v>
      </c>
      <c r="Z45" s="68" t="s">
        <v>92</v>
      </c>
      <c r="AA45" s="68" t="s">
        <v>92</v>
      </c>
      <c r="AB45" s="68" t="s">
        <v>92</v>
      </c>
      <c r="AC45" s="68" t="s">
        <v>92</v>
      </c>
      <c r="AD45" s="68" t="s">
        <v>92</v>
      </c>
      <c r="AE45" s="68" t="s">
        <v>92</v>
      </c>
      <c r="AF45" s="68" t="s">
        <v>92</v>
      </c>
      <c r="AG45" s="68" t="s">
        <v>92</v>
      </c>
      <c r="AH45" s="68" t="s">
        <v>92</v>
      </c>
      <c r="AI45" s="68" t="s">
        <v>92</v>
      </c>
      <c r="AJ45" s="68" t="s">
        <v>92</v>
      </c>
    </row>
    <row r="47" spans="1:36">
      <c r="A47" t="s">
        <v>231</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4D6D6-3345-4E60-A979-C33F4B1195EA}">
  <dimension ref="A1:AJ46"/>
  <sheetViews>
    <sheetView zoomScale="118" zoomScaleNormal="100" workbookViewId="0">
      <pane ySplit="5" topLeftCell="A26" activePane="bottomLeft" state="frozen"/>
      <selection pane="bottomLeft" activeCell="A41" sqref="A41"/>
    </sheetView>
  </sheetViews>
  <sheetFormatPr defaultRowHeight="14.45"/>
  <cols>
    <col min="1" max="1" width="37" customWidth="1"/>
    <col min="2" max="2" width="19.140625" bestFit="1" customWidth="1"/>
  </cols>
  <sheetData>
    <row r="1" spans="1:36">
      <c r="A1" t="s">
        <v>232</v>
      </c>
    </row>
    <row r="4" spans="1:36" ht="15" thickBot="1">
      <c r="C4" s="106" t="s">
        <v>16</v>
      </c>
      <c r="D4" s="106" t="s">
        <v>16</v>
      </c>
      <c r="E4" s="106" t="s">
        <v>16</v>
      </c>
      <c r="F4" s="106" t="s">
        <v>16</v>
      </c>
      <c r="G4" s="106" t="s">
        <v>16</v>
      </c>
      <c r="H4" s="106" t="s">
        <v>16</v>
      </c>
      <c r="I4" s="106" t="s">
        <v>16</v>
      </c>
      <c r="J4" s="106" t="s">
        <v>16</v>
      </c>
      <c r="K4" s="106" t="s">
        <v>16</v>
      </c>
      <c r="L4" s="106" t="s">
        <v>16</v>
      </c>
      <c r="M4" s="106" t="s">
        <v>16</v>
      </c>
      <c r="N4" s="106" t="s">
        <v>16</v>
      </c>
      <c r="O4" s="106" t="s">
        <v>16</v>
      </c>
      <c r="P4" s="106" t="s">
        <v>16</v>
      </c>
      <c r="Q4" s="106" t="s">
        <v>16</v>
      </c>
      <c r="R4" s="106" t="s">
        <v>16</v>
      </c>
      <c r="S4" s="106" t="s">
        <v>16</v>
      </c>
      <c r="T4" s="106" t="s">
        <v>16</v>
      </c>
    </row>
    <row r="5" spans="1:36" ht="65.45" thickBot="1">
      <c r="A5" t="s">
        <v>74</v>
      </c>
      <c r="B5" s="142" t="s">
        <v>75</v>
      </c>
      <c r="C5" s="11" t="s">
        <v>233</v>
      </c>
      <c r="D5" s="10" t="s">
        <v>234</v>
      </c>
      <c r="E5" s="11" t="s">
        <v>235</v>
      </c>
      <c r="F5" s="10" t="s">
        <v>236</v>
      </c>
      <c r="G5" s="11" t="s">
        <v>237</v>
      </c>
      <c r="H5" s="10" t="s">
        <v>238</v>
      </c>
      <c r="I5" s="11" t="s">
        <v>239</v>
      </c>
      <c r="J5" s="10" t="s">
        <v>240</v>
      </c>
      <c r="K5" s="11" t="s">
        <v>241</v>
      </c>
      <c r="L5" s="10" t="s">
        <v>242</v>
      </c>
      <c r="M5" s="11" t="s">
        <v>243</v>
      </c>
      <c r="N5" s="10" t="s">
        <v>244</v>
      </c>
      <c r="O5" s="11" t="s">
        <v>245</v>
      </c>
      <c r="P5" s="10" t="s">
        <v>246</v>
      </c>
      <c r="Q5" s="11" t="s">
        <v>247</v>
      </c>
      <c r="R5" s="10" t="s">
        <v>248</v>
      </c>
      <c r="S5" s="11" t="s">
        <v>249</v>
      </c>
      <c r="T5" s="10" t="s">
        <v>250</v>
      </c>
      <c r="U5" s="11" t="s">
        <v>251</v>
      </c>
      <c r="V5" s="10" t="s">
        <v>252</v>
      </c>
      <c r="W5" s="11" t="s">
        <v>253</v>
      </c>
      <c r="X5" s="10" t="s">
        <v>254</v>
      </c>
      <c r="Y5" s="11" t="s">
        <v>255</v>
      </c>
      <c r="Z5" s="10" t="s">
        <v>256</v>
      </c>
      <c r="AA5" s="11" t="s">
        <v>257</v>
      </c>
      <c r="AB5" s="10" t="s">
        <v>258</v>
      </c>
      <c r="AC5" s="11" t="s">
        <v>259</v>
      </c>
      <c r="AD5" s="10" t="s">
        <v>260</v>
      </c>
      <c r="AE5" s="11" t="s">
        <v>261</v>
      </c>
      <c r="AF5" s="10" t="s">
        <v>262</v>
      </c>
      <c r="AG5" s="11" t="s">
        <v>263</v>
      </c>
      <c r="AH5" s="10" t="s">
        <v>264</v>
      </c>
      <c r="AI5" s="11" t="s">
        <v>265</v>
      </c>
      <c r="AJ5" s="10" t="s">
        <v>266</v>
      </c>
    </row>
    <row r="6" spans="1:36">
      <c r="A6" s="88" t="s">
        <v>104</v>
      </c>
      <c r="B6" s="143"/>
      <c r="C6" s="12" t="s">
        <v>267</v>
      </c>
      <c r="D6" s="12" t="s">
        <v>267</v>
      </c>
      <c r="E6" s="12" t="s">
        <v>267</v>
      </c>
      <c r="F6" s="12" t="s">
        <v>267</v>
      </c>
      <c r="G6" s="12" t="s">
        <v>267</v>
      </c>
      <c r="H6" s="12" t="s">
        <v>267</v>
      </c>
      <c r="I6" s="12" t="s">
        <v>267</v>
      </c>
      <c r="J6" s="12" t="s">
        <v>267</v>
      </c>
      <c r="K6" s="12" t="s">
        <v>267</v>
      </c>
      <c r="L6" s="12" t="s">
        <v>267</v>
      </c>
      <c r="M6" s="12" t="s">
        <v>267</v>
      </c>
      <c r="N6" s="12" t="s">
        <v>267</v>
      </c>
      <c r="O6" s="12" t="s">
        <v>267</v>
      </c>
      <c r="P6" s="12" t="s">
        <v>267</v>
      </c>
      <c r="Q6" s="12" t="s">
        <v>267</v>
      </c>
      <c r="R6" s="12" t="s">
        <v>267</v>
      </c>
      <c r="S6" s="12" t="s">
        <v>267</v>
      </c>
      <c r="T6" s="12" t="s">
        <v>267</v>
      </c>
      <c r="U6" s="12" t="s">
        <v>267</v>
      </c>
      <c r="V6" s="12" t="s">
        <v>267</v>
      </c>
      <c r="W6" s="12" t="s">
        <v>267</v>
      </c>
      <c r="X6" s="12" t="s">
        <v>267</v>
      </c>
      <c r="Y6" s="12" t="s">
        <v>267</v>
      </c>
      <c r="Z6" s="12" t="s">
        <v>267</v>
      </c>
      <c r="AA6" s="12" t="s">
        <v>267</v>
      </c>
      <c r="AB6" s="12" t="s">
        <v>267</v>
      </c>
      <c r="AC6" s="12" t="s">
        <v>267</v>
      </c>
      <c r="AD6" s="12" t="s">
        <v>267</v>
      </c>
      <c r="AE6" s="12" t="s">
        <v>267</v>
      </c>
      <c r="AF6" s="12" t="s">
        <v>267</v>
      </c>
      <c r="AG6" s="12" t="s">
        <v>267</v>
      </c>
      <c r="AH6" s="12" t="s">
        <v>267</v>
      </c>
      <c r="AI6" s="12" t="s">
        <v>267</v>
      </c>
      <c r="AJ6" s="12" t="s">
        <v>267</v>
      </c>
    </row>
    <row r="7" spans="1:36">
      <c r="A7" s="137" t="s">
        <v>105</v>
      </c>
      <c r="B7" s="144"/>
      <c r="C7" s="12" t="s">
        <v>267</v>
      </c>
      <c r="D7" s="12" t="s">
        <v>267</v>
      </c>
      <c r="E7" s="12" t="s">
        <v>267</v>
      </c>
      <c r="F7" s="12" t="s">
        <v>267</v>
      </c>
      <c r="G7" s="12" t="s">
        <v>267</v>
      </c>
      <c r="H7" s="12" t="s">
        <v>267</v>
      </c>
      <c r="I7" s="12" t="s">
        <v>267</v>
      </c>
      <c r="J7" s="12" t="s">
        <v>267</v>
      </c>
      <c r="K7" s="12" t="s">
        <v>267</v>
      </c>
      <c r="L7" s="12" t="s">
        <v>267</v>
      </c>
      <c r="M7" s="12" t="s">
        <v>267</v>
      </c>
      <c r="N7" s="12" t="s">
        <v>267</v>
      </c>
      <c r="O7" s="12" t="s">
        <v>267</v>
      </c>
      <c r="P7" s="12" t="s">
        <v>267</v>
      </c>
      <c r="Q7" s="12" t="s">
        <v>267</v>
      </c>
      <c r="R7" s="12" t="s">
        <v>267</v>
      </c>
      <c r="S7" s="12" t="s">
        <v>267</v>
      </c>
      <c r="T7" s="12" t="s">
        <v>267</v>
      </c>
      <c r="U7" s="12" t="s">
        <v>267</v>
      </c>
      <c r="V7" s="12" t="s">
        <v>267</v>
      </c>
      <c r="W7" s="12" t="s">
        <v>267</v>
      </c>
      <c r="X7" s="12" t="s">
        <v>267</v>
      </c>
      <c r="Y7" s="12" t="s">
        <v>267</v>
      </c>
      <c r="Z7" s="12" t="s">
        <v>267</v>
      </c>
      <c r="AA7" s="12" t="s">
        <v>267</v>
      </c>
      <c r="AB7" s="12" t="s">
        <v>267</v>
      </c>
      <c r="AC7" s="12" t="s">
        <v>267</v>
      </c>
      <c r="AD7" s="12" t="s">
        <v>267</v>
      </c>
      <c r="AE7" s="12" t="s">
        <v>267</v>
      </c>
      <c r="AF7" s="12" t="s">
        <v>267</v>
      </c>
      <c r="AG7" s="12" t="s">
        <v>267</v>
      </c>
      <c r="AH7" s="12" t="s">
        <v>267</v>
      </c>
      <c r="AI7" s="12" t="s">
        <v>267</v>
      </c>
      <c r="AJ7" s="12" t="s">
        <v>267</v>
      </c>
    </row>
    <row r="8" spans="1:36">
      <c r="A8" s="138" t="s">
        <v>106</v>
      </c>
      <c r="B8" s="145"/>
      <c r="C8" s="12" t="s">
        <v>267</v>
      </c>
      <c r="D8" s="12" t="s">
        <v>267</v>
      </c>
      <c r="E8" s="12" t="s">
        <v>267</v>
      </c>
      <c r="F8" s="12" t="s">
        <v>267</v>
      </c>
      <c r="G8" s="12" t="s">
        <v>267</v>
      </c>
      <c r="H8" s="12" t="s">
        <v>267</v>
      </c>
      <c r="I8" s="12" t="s">
        <v>267</v>
      </c>
      <c r="J8" s="12" t="s">
        <v>267</v>
      </c>
      <c r="K8" s="12" t="s">
        <v>267</v>
      </c>
      <c r="L8" s="12" t="s">
        <v>267</v>
      </c>
      <c r="M8" s="12" t="s">
        <v>267</v>
      </c>
      <c r="N8" s="12" t="s">
        <v>267</v>
      </c>
      <c r="O8" s="12" t="s">
        <v>267</v>
      </c>
      <c r="P8" s="12" t="s">
        <v>267</v>
      </c>
      <c r="Q8" s="12" t="s">
        <v>267</v>
      </c>
      <c r="R8" s="12" t="s">
        <v>267</v>
      </c>
      <c r="S8" s="12" t="s">
        <v>267</v>
      </c>
      <c r="T8" s="12" t="s">
        <v>267</v>
      </c>
      <c r="U8" s="12" t="s">
        <v>267</v>
      </c>
      <c r="V8" s="12" t="s">
        <v>267</v>
      </c>
      <c r="W8" s="12" t="s">
        <v>267</v>
      </c>
      <c r="X8" s="12" t="s">
        <v>267</v>
      </c>
      <c r="Y8" s="12" t="s">
        <v>267</v>
      </c>
      <c r="Z8" s="12" t="s">
        <v>267</v>
      </c>
      <c r="AA8" s="12" t="s">
        <v>267</v>
      </c>
      <c r="AB8" s="12" t="s">
        <v>267</v>
      </c>
      <c r="AC8" s="12" t="s">
        <v>267</v>
      </c>
      <c r="AD8" s="12" t="s">
        <v>267</v>
      </c>
      <c r="AE8" s="12" t="s">
        <v>267</v>
      </c>
      <c r="AF8" s="12" t="s">
        <v>267</v>
      </c>
      <c r="AG8" s="12" t="s">
        <v>267</v>
      </c>
      <c r="AH8" s="12" t="s">
        <v>267</v>
      </c>
      <c r="AI8" s="12" t="s">
        <v>267</v>
      </c>
      <c r="AJ8" s="12" t="s">
        <v>267</v>
      </c>
    </row>
    <row r="9" spans="1:36">
      <c r="A9" s="160" t="s">
        <v>268</v>
      </c>
      <c r="B9" s="145"/>
      <c r="C9" s="12" t="s">
        <v>267</v>
      </c>
      <c r="D9" s="12" t="s">
        <v>267</v>
      </c>
      <c r="E9" s="12" t="s">
        <v>267</v>
      </c>
      <c r="F9" s="12" t="s">
        <v>267</v>
      </c>
      <c r="G9" s="12" t="s">
        <v>267</v>
      </c>
      <c r="H9" s="12" t="s">
        <v>267</v>
      </c>
      <c r="I9" s="12" t="s">
        <v>267</v>
      </c>
      <c r="J9" s="12" t="s">
        <v>267</v>
      </c>
      <c r="K9" s="12" t="s">
        <v>267</v>
      </c>
      <c r="L9" s="12" t="s">
        <v>267</v>
      </c>
      <c r="M9" s="12" t="s">
        <v>267</v>
      </c>
      <c r="N9" s="12" t="s">
        <v>267</v>
      </c>
      <c r="O9" s="12" t="s">
        <v>267</v>
      </c>
      <c r="P9" s="12" t="s">
        <v>267</v>
      </c>
      <c r="Q9" s="12" t="s">
        <v>267</v>
      </c>
      <c r="R9" s="12" t="s">
        <v>267</v>
      </c>
      <c r="S9" s="12" t="s">
        <v>267</v>
      </c>
      <c r="T9" s="12" t="s">
        <v>267</v>
      </c>
      <c r="U9" s="12" t="s">
        <v>267</v>
      </c>
      <c r="V9" s="12" t="s">
        <v>267</v>
      </c>
      <c r="W9" s="12" t="s">
        <v>267</v>
      </c>
      <c r="X9" s="12" t="s">
        <v>267</v>
      </c>
      <c r="Y9" s="12" t="s">
        <v>267</v>
      </c>
      <c r="Z9" s="12" t="s">
        <v>267</v>
      </c>
      <c r="AA9" s="12" t="s">
        <v>267</v>
      </c>
      <c r="AB9" s="12" t="s">
        <v>267</v>
      </c>
      <c r="AC9" s="12" t="s">
        <v>267</v>
      </c>
      <c r="AD9" s="12" t="s">
        <v>267</v>
      </c>
      <c r="AE9" s="12" t="s">
        <v>267</v>
      </c>
      <c r="AF9" s="12" t="s">
        <v>267</v>
      </c>
      <c r="AG9" s="12" t="s">
        <v>267</v>
      </c>
      <c r="AH9" s="12" t="s">
        <v>267</v>
      </c>
      <c r="AI9" s="12" t="s">
        <v>267</v>
      </c>
      <c r="AJ9" s="12" t="s">
        <v>267</v>
      </c>
    </row>
    <row r="10" spans="1:36">
      <c r="A10" s="169" t="s">
        <v>107</v>
      </c>
      <c r="B10" s="98"/>
      <c r="C10" s="12" t="s">
        <v>267</v>
      </c>
      <c r="D10" s="12" t="s">
        <v>267</v>
      </c>
      <c r="E10" s="12" t="s">
        <v>267</v>
      </c>
      <c r="F10" s="12" t="s">
        <v>267</v>
      </c>
      <c r="G10" s="12" t="s">
        <v>267</v>
      </c>
      <c r="H10" s="12" t="s">
        <v>267</v>
      </c>
      <c r="I10" s="12" t="s">
        <v>267</v>
      </c>
      <c r="J10" s="12" t="s">
        <v>267</v>
      </c>
      <c r="K10" s="12" t="s">
        <v>267</v>
      </c>
      <c r="L10" s="12" t="s">
        <v>267</v>
      </c>
      <c r="M10" s="12" t="s">
        <v>267</v>
      </c>
      <c r="N10" s="12" t="s">
        <v>267</v>
      </c>
      <c r="O10" s="12" t="s">
        <v>267</v>
      </c>
      <c r="P10" s="12" t="s">
        <v>267</v>
      </c>
      <c r="Q10" s="12" t="s">
        <v>267</v>
      </c>
      <c r="R10" s="12" t="s">
        <v>267</v>
      </c>
      <c r="S10" s="12" t="s">
        <v>267</v>
      </c>
      <c r="T10" s="12" t="s">
        <v>267</v>
      </c>
      <c r="U10" s="12" t="s">
        <v>267</v>
      </c>
      <c r="V10" s="12" t="s">
        <v>267</v>
      </c>
      <c r="W10" s="12" t="s">
        <v>267</v>
      </c>
      <c r="X10" s="12" t="s">
        <v>267</v>
      </c>
      <c r="Y10" s="12" t="s">
        <v>267</v>
      </c>
      <c r="Z10" s="12" t="s">
        <v>267</v>
      </c>
      <c r="AA10" s="12" t="s">
        <v>267</v>
      </c>
      <c r="AB10" s="12" t="s">
        <v>267</v>
      </c>
      <c r="AC10" s="12" t="s">
        <v>267</v>
      </c>
      <c r="AD10" s="12" t="s">
        <v>267</v>
      </c>
      <c r="AE10" s="12" t="s">
        <v>267</v>
      </c>
      <c r="AF10" s="12" t="s">
        <v>267</v>
      </c>
      <c r="AG10" s="12" t="s">
        <v>267</v>
      </c>
      <c r="AH10" s="12" t="s">
        <v>267</v>
      </c>
      <c r="AI10" s="12" t="s">
        <v>267</v>
      </c>
      <c r="AJ10" s="12" t="s">
        <v>267</v>
      </c>
    </row>
    <row r="11" spans="1:36">
      <c r="A11" s="95" t="s">
        <v>108</v>
      </c>
      <c r="B11" s="97"/>
      <c r="C11" s="12" t="s">
        <v>267</v>
      </c>
      <c r="D11" s="12" t="s">
        <v>267</v>
      </c>
      <c r="E11" s="12" t="s">
        <v>267</v>
      </c>
      <c r="F11" s="12" t="s">
        <v>267</v>
      </c>
      <c r="G11" s="12" t="s">
        <v>267</v>
      </c>
      <c r="H11" s="12" t="s">
        <v>267</v>
      </c>
      <c r="I11" s="12" t="s">
        <v>267</v>
      </c>
      <c r="J11" s="12" t="s">
        <v>267</v>
      </c>
      <c r="K11" s="12" t="s">
        <v>267</v>
      </c>
      <c r="L11" s="12" t="s">
        <v>267</v>
      </c>
      <c r="M11" s="12" t="s">
        <v>267</v>
      </c>
      <c r="N11" s="12" t="s">
        <v>267</v>
      </c>
      <c r="O11" s="12" t="s">
        <v>267</v>
      </c>
      <c r="P11" s="12" t="s">
        <v>267</v>
      </c>
      <c r="Q11" s="12" t="s">
        <v>267</v>
      </c>
      <c r="R11" s="12" t="s">
        <v>267</v>
      </c>
      <c r="S11" s="12" t="s">
        <v>267</v>
      </c>
      <c r="T11" s="12" t="s">
        <v>267</v>
      </c>
      <c r="U11" s="12" t="s">
        <v>267</v>
      </c>
      <c r="V11" s="12" t="s">
        <v>267</v>
      </c>
      <c r="W11" s="12" t="s">
        <v>267</v>
      </c>
      <c r="X11" s="12" t="s">
        <v>267</v>
      </c>
      <c r="Y11" s="12" t="s">
        <v>267</v>
      </c>
      <c r="Z11" s="12" t="s">
        <v>267</v>
      </c>
      <c r="AA11" s="12" t="s">
        <v>267</v>
      </c>
      <c r="AB11" s="12" t="s">
        <v>267</v>
      </c>
      <c r="AC11" s="12" t="s">
        <v>267</v>
      </c>
      <c r="AD11" s="12" t="s">
        <v>267</v>
      </c>
      <c r="AE11" s="12" t="s">
        <v>267</v>
      </c>
      <c r="AF11" s="12" t="s">
        <v>267</v>
      </c>
      <c r="AG11" s="12" t="s">
        <v>267</v>
      </c>
      <c r="AH11" s="12" t="s">
        <v>267</v>
      </c>
      <c r="AI11" s="12" t="s">
        <v>267</v>
      </c>
      <c r="AJ11" s="12" t="s">
        <v>267</v>
      </c>
    </row>
    <row r="12" spans="1:36">
      <c r="A12" s="89" t="s">
        <v>109</v>
      </c>
      <c r="B12" s="98"/>
      <c r="C12" s="12" t="s">
        <v>267</v>
      </c>
      <c r="D12" s="12" t="s">
        <v>267</v>
      </c>
      <c r="E12" s="12" t="s">
        <v>267</v>
      </c>
      <c r="F12" s="12" t="s">
        <v>267</v>
      </c>
      <c r="G12" s="12" t="s">
        <v>267</v>
      </c>
      <c r="H12" s="12" t="s">
        <v>267</v>
      </c>
      <c r="I12" s="12" t="s">
        <v>267</v>
      </c>
      <c r="J12" s="12" t="s">
        <v>267</v>
      </c>
      <c r="K12" s="12" t="s">
        <v>267</v>
      </c>
      <c r="L12" s="12" t="s">
        <v>267</v>
      </c>
      <c r="M12" s="12" t="s">
        <v>267</v>
      </c>
      <c r="N12" s="12" t="s">
        <v>267</v>
      </c>
      <c r="O12" s="12" t="s">
        <v>267</v>
      </c>
      <c r="P12" s="12" t="s">
        <v>267</v>
      </c>
      <c r="Q12" s="12" t="s">
        <v>267</v>
      </c>
      <c r="R12" s="12" t="s">
        <v>267</v>
      </c>
      <c r="S12" s="12" t="s">
        <v>267</v>
      </c>
      <c r="T12" s="12" t="s">
        <v>267</v>
      </c>
      <c r="U12" s="12" t="s">
        <v>267</v>
      </c>
      <c r="V12" s="12" t="s">
        <v>267</v>
      </c>
      <c r="W12" s="12" t="s">
        <v>267</v>
      </c>
      <c r="X12" s="12" t="s">
        <v>267</v>
      </c>
      <c r="Y12" s="12" t="s">
        <v>267</v>
      </c>
      <c r="Z12" s="12" t="s">
        <v>267</v>
      </c>
      <c r="AA12" s="12" t="s">
        <v>267</v>
      </c>
      <c r="AB12" s="12" t="s">
        <v>267</v>
      </c>
      <c r="AC12" s="12" t="s">
        <v>267</v>
      </c>
      <c r="AD12" s="12" t="s">
        <v>267</v>
      </c>
      <c r="AE12" s="12" t="s">
        <v>267</v>
      </c>
      <c r="AF12" s="12" t="s">
        <v>267</v>
      </c>
      <c r="AG12" s="12" t="s">
        <v>267</v>
      </c>
      <c r="AH12" s="12" t="s">
        <v>267</v>
      </c>
      <c r="AI12" s="12" t="s">
        <v>267</v>
      </c>
      <c r="AJ12" s="12" t="s">
        <v>267</v>
      </c>
    </row>
    <row r="13" spans="1:36">
      <c r="A13" s="95" t="s">
        <v>110</v>
      </c>
      <c r="B13" s="97"/>
      <c r="C13" s="12" t="s">
        <v>267</v>
      </c>
      <c r="D13" s="12" t="s">
        <v>267</v>
      </c>
      <c r="E13" s="12" t="s">
        <v>267</v>
      </c>
      <c r="F13" s="12" t="s">
        <v>267</v>
      </c>
      <c r="G13" s="12" t="s">
        <v>267</v>
      </c>
      <c r="H13" s="12" t="s">
        <v>267</v>
      </c>
      <c r="I13" s="12" t="s">
        <v>267</v>
      </c>
      <c r="J13" s="12" t="s">
        <v>267</v>
      </c>
      <c r="K13" s="12" t="s">
        <v>267</v>
      </c>
      <c r="L13" s="12" t="s">
        <v>267</v>
      </c>
      <c r="M13" s="12" t="s">
        <v>267</v>
      </c>
      <c r="N13" s="12" t="s">
        <v>267</v>
      </c>
      <c r="O13" s="12" t="s">
        <v>267</v>
      </c>
      <c r="P13" s="12" t="s">
        <v>267</v>
      </c>
      <c r="Q13" s="12" t="s">
        <v>267</v>
      </c>
      <c r="R13" s="12" t="s">
        <v>267</v>
      </c>
      <c r="S13" s="12" t="s">
        <v>267</v>
      </c>
      <c r="T13" s="12" t="s">
        <v>267</v>
      </c>
      <c r="U13" s="12" t="s">
        <v>267</v>
      </c>
      <c r="V13" s="12" t="s">
        <v>267</v>
      </c>
      <c r="W13" s="12" t="s">
        <v>267</v>
      </c>
      <c r="X13" s="12" t="s">
        <v>267</v>
      </c>
      <c r="Y13" s="12" t="s">
        <v>267</v>
      </c>
      <c r="Z13" s="12" t="s">
        <v>267</v>
      </c>
      <c r="AA13" s="12" t="s">
        <v>267</v>
      </c>
      <c r="AB13" s="12" t="s">
        <v>267</v>
      </c>
      <c r="AC13" s="12" t="s">
        <v>267</v>
      </c>
      <c r="AD13" s="12" t="s">
        <v>267</v>
      </c>
      <c r="AE13" s="12" t="s">
        <v>267</v>
      </c>
      <c r="AF13" s="12" t="s">
        <v>267</v>
      </c>
      <c r="AG13" s="12" t="s">
        <v>267</v>
      </c>
      <c r="AH13" s="12" t="s">
        <v>267</v>
      </c>
      <c r="AI13" s="12" t="s">
        <v>267</v>
      </c>
      <c r="AJ13" s="12" t="s">
        <v>267</v>
      </c>
    </row>
    <row r="14" spans="1:36">
      <c r="A14" s="169" t="s">
        <v>111</v>
      </c>
      <c r="B14" s="98"/>
      <c r="C14" s="12" t="s">
        <v>267</v>
      </c>
      <c r="D14" s="12" t="s">
        <v>267</v>
      </c>
      <c r="E14" s="12" t="s">
        <v>267</v>
      </c>
      <c r="F14" s="12" t="s">
        <v>267</v>
      </c>
      <c r="G14" s="12" t="s">
        <v>267</v>
      </c>
      <c r="H14" s="12" t="s">
        <v>267</v>
      </c>
      <c r="I14" s="12" t="s">
        <v>267</v>
      </c>
      <c r="J14" s="12" t="s">
        <v>267</v>
      </c>
      <c r="K14" s="12" t="s">
        <v>267</v>
      </c>
      <c r="L14" s="12" t="s">
        <v>267</v>
      </c>
      <c r="M14" s="12" t="s">
        <v>267</v>
      </c>
      <c r="N14" s="12" t="s">
        <v>267</v>
      </c>
      <c r="O14" s="12" t="s">
        <v>267</v>
      </c>
      <c r="P14" s="12" t="s">
        <v>267</v>
      </c>
      <c r="Q14" s="12" t="s">
        <v>267</v>
      </c>
      <c r="R14" s="12" t="s">
        <v>267</v>
      </c>
      <c r="S14" s="12" t="s">
        <v>267</v>
      </c>
      <c r="T14" s="12" t="s">
        <v>267</v>
      </c>
      <c r="U14" s="12" t="s">
        <v>267</v>
      </c>
      <c r="V14" s="12" t="s">
        <v>267</v>
      </c>
      <c r="W14" s="12" t="s">
        <v>267</v>
      </c>
      <c r="X14" s="12" t="s">
        <v>267</v>
      </c>
      <c r="Y14" s="12" t="s">
        <v>267</v>
      </c>
      <c r="Z14" s="12" t="s">
        <v>267</v>
      </c>
      <c r="AA14" s="12" t="s">
        <v>267</v>
      </c>
      <c r="AB14" s="12" t="s">
        <v>267</v>
      </c>
      <c r="AC14" s="12" t="s">
        <v>267</v>
      </c>
      <c r="AD14" s="12" t="s">
        <v>267</v>
      </c>
      <c r="AE14" s="12" t="s">
        <v>267</v>
      </c>
      <c r="AF14" s="12" t="s">
        <v>267</v>
      </c>
      <c r="AG14" s="12" t="s">
        <v>267</v>
      </c>
      <c r="AH14" s="12" t="s">
        <v>267</v>
      </c>
      <c r="AI14" s="12" t="s">
        <v>267</v>
      </c>
      <c r="AJ14" s="12" t="s">
        <v>267</v>
      </c>
    </row>
    <row r="15" spans="1:36" ht="15" thickBot="1">
      <c r="A15" s="170" t="s">
        <v>112</v>
      </c>
      <c r="B15" s="99"/>
      <c r="C15" s="12" t="s">
        <v>267</v>
      </c>
      <c r="D15" s="12" t="s">
        <v>267</v>
      </c>
      <c r="E15" s="12" t="s">
        <v>267</v>
      </c>
      <c r="F15" s="12" t="s">
        <v>267</v>
      </c>
      <c r="G15" s="12" t="s">
        <v>267</v>
      </c>
      <c r="H15" s="12" t="s">
        <v>267</v>
      </c>
      <c r="I15" s="12" t="s">
        <v>267</v>
      </c>
      <c r="J15" s="12" t="s">
        <v>267</v>
      </c>
      <c r="K15" s="12" t="s">
        <v>267</v>
      </c>
      <c r="L15" s="12" t="s">
        <v>267</v>
      </c>
      <c r="M15" s="12" t="s">
        <v>267</v>
      </c>
      <c r="N15" s="12" t="s">
        <v>267</v>
      </c>
      <c r="O15" s="12" t="s">
        <v>267</v>
      </c>
      <c r="P15" s="12" t="s">
        <v>267</v>
      </c>
      <c r="Q15" s="12" t="s">
        <v>267</v>
      </c>
      <c r="R15" s="12" t="s">
        <v>267</v>
      </c>
      <c r="S15" s="12" t="s">
        <v>267</v>
      </c>
      <c r="T15" s="12" t="s">
        <v>267</v>
      </c>
      <c r="U15" s="12" t="s">
        <v>267</v>
      </c>
      <c r="V15" s="12" t="s">
        <v>267</v>
      </c>
      <c r="W15" s="12" t="s">
        <v>267</v>
      </c>
      <c r="X15" s="12" t="s">
        <v>267</v>
      </c>
      <c r="Y15" s="12" t="s">
        <v>267</v>
      </c>
      <c r="Z15" s="12" t="s">
        <v>267</v>
      </c>
      <c r="AA15" s="12" t="s">
        <v>267</v>
      </c>
      <c r="AB15" s="12" t="s">
        <v>267</v>
      </c>
      <c r="AC15" s="12" t="s">
        <v>267</v>
      </c>
      <c r="AD15" s="12" t="s">
        <v>267</v>
      </c>
      <c r="AE15" s="12" t="s">
        <v>267</v>
      </c>
      <c r="AF15" s="12" t="s">
        <v>267</v>
      </c>
      <c r="AG15" s="12" t="s">
        <v>267</v>
      </c>
      <c r="AH15" s="12" t="s">
        <v>267</v>
      </c>
      <c r="AI15" s="12" t="s">
        <v>267</v>
      </c>
      <c r="AJ15" s="12" t="s">
        <v>267</v>
      </c>
    </row>
    <row r="16" spans="1:36">
      <c r="A16" s="171" t="s">
        <v>113</v>
      </c>
      <c r="B16" s="146"/>
      <c r="C16" s="125">
        <v>800</v>
      </c>
      <c r="D16" s="125">
        <v>800</v>
      </c>
      <c r="E16" s="125">
        <v>1100</v>
      </c>
      <c r="F16" s="125">
        <v>1100</v>
      </c>
      <c r="G16" s="125">
        <v>1100</v>
      </c>
      <c r="H16" s="125">
        <v>1100</v>
      </c>
      <c r="I16" s="125">
        <v>1100</v>
      </c>
      <c r="J16" s="125">
        <v>1100</v>
      </c>
      <c r="K16" s="125">
        <v>1500</v>
      </c>
      <c r="L16" s="125">
        <v>1500</v>
      </c>
      <c r="M16" s="125">
        <v>1500</v>
      </c>
      <c r="N16" s="125">
        <v>1500</v>
      </c>
      <c r="O16" s="14">
        <v>1500</v>
      </c>
      <c r="P16" s="15">
        <v>1500</v>
      </c>
      <c r="Q16" s="14">
        <v>1500</v>
      </c>
      <c r="R16" s="15">
        <v>1500</v>
      </c>
      <c r="S16" s="14">
        <v>2000</v>
      </c>
      <c r="T16" s="15">
        <v>2000</v>
      </c>
      <c r="U16" s="14">
        <v>2000</v>
      </c>
      <c r="V16" s="15">
        <v>2000</v>
      </c>
      <c r="W16" s="14">
        <v>2000</v>
      </c>
      <c r="X16" s="15">
        <v>2000</v>
      </c>
      <c r="Y16" s="14">
        <v>2000</v>
      </c>
      <c r="Z16" s="15">
        <v>2000</v>
      </c>
      <c r="AA16" s="14">
        <v>2600</v>
      </c>
      <c r="AB16" s="15">
        <v>2600</v>
      </c>
      <c r="AC16" s="14">
        <v>2600</v>
      </c>
      <c r="AD16" s="15">
        <v>2600</v>
      </c>
      <c r="AE16" s="14">
        <v>2600</v>
      </c>
      <c r="AF16" s="15">
        <v>2600</v>
      </c>
      <c r="AG16" s="14">
        <v>3000</v>
      </c>
      <c r="AH16" s="15">
        <v>3000</v>
      </c>
      <c r="AI16" s="14">
        <v>3000</v>
      </c>
      <c r="AJ16" s="15">
        <v>3000</v>
      </c>
    </row>
    <row r="17" spans="1:36">
      <c r="A17" s="172" t="s">
        <v>114</v>
      </c>
      <c r="B17" s="147"/>
      <c r="C17" s="126">
        <v>50</v>
      </c>
      <c r="D17" s="126">
        <v>50</v>
      </c>
      <c r="E17" s="126">
        <v>50</v>
      </c>
      <c r="F17" s="126">
        <v>50</v>
      </c>
      <c r="G17" s="126">
        <v>50</v>
      </c>
      <c r="H17" s="126">
        <v>50</v>
      </c>
      <c r="I17" s="126">
        <v>50</v>
      </c>
      <c r="J17" s="126">
        <v>50</v>
      </c>
      <c r="K17" s="126">
        <v>50</v>
      </c>
      <c r="L17" s="126">
        <v>50</v>
      </c>
      <c r="M17" s="126">
        <v>50</v>
      </c>
      <c r="N17" s="126">
        <v>50</v>
      </c>
      <c r="O17" s="21">
        <v>50</v>
      </c>
      <c r="P17" s="21">
        <v>50</v>
      </c>
      <c r="Q17" s="21">
        <v>50</v>
      </c>
      <c r="R17" s="21">
        <v>50</v>
      </c>
      <c r="S17" s="21">
        <v>100</v>
      </c>
      <c r="T17" s="21">
        <v>100</v>
      </c>
      <c r="U17" s="21">
        <v>100</v>
      </c>
      <c r="V17" s="21">
        <v>100</v>
      </c>
      <c r="W17" s="21">
        <v>100</v>
      </c>
      <c r="X17" s="21">
        <v>100</v>
      </c>
      <c r="Y17" s="21">
        <v>100</v>
      </c>
      <c r="Z17" s="21">
        <v>100</v>
      </c>
      <c r="AA17" s="21">
        <v>100</v>
      </c>
      <c r="AB17" s="21">
        <v>100</v>
      </c>
      <c r="AC17" s="21">
        <v>100</v>
      </c>
      <c r="AD17" s="21">
        <v>100</v>
      </c>
      <c r="AE17" s="21">
        <v>100</v>
      </c>
      <c r="AF17" s="21">
        <v>100</v>
      </c>
      <c r="AG17" s="21">
        <v>100</v>
      </c>
      <c r="AH17" s="21">
        <v>100</v>
      </c>
      <c r="AI17" s="21">
        <v>100</v>
      </c>
      <c r="AJ17" s="22">
        <v>100</v>
      </c>
    </row>
    <row r="18" spans="1:36">
      <c r="A18" s="173" t="s">
        <v>115</v>
      </c>
      <c r="B18" s="148"/>
      <c r="C18" s="127" t="s">
        <v>92</v>
      </c>
      <c r="D18" s="127" t="s">
        <v>92</v>
      </c>
      <c r="E18" s="127" t="s">
        <v>92</v>
      </c>
      <c r="F18" s="127" t="s">
        <v>92</v>
      </c>
      <c r="G18" s="127" t="s">
        <v>92</v>
      </c>
      <c r="H18" s="127" t="s">
        <v>92</v>
      </c>
      <c r="I18" s="127" t="s">
        <v>92</v>
      </c>
      <c r="J18" s="127" t="s">
        <v>92</v>
      </c>
      <c r="K18" s="127" t="s">
        <v>92</v>
      </c>
      <c r="L18" s="127" t="s">
        <v>92</v>
      </c>
      <c r="M18" s="127" t="s">
        <v>92</v>
      </c>
      <c r="N18" s="127" t="s">
        <v>92</v>
      </c>
      <c r="O18" s="28" t="s">
        <v>92</v>
      </c>
      <c r="P18" s="29" t="s">
        <v>92</v>
      </c>
      <c r="Q18" s="28" t="s">
        <v>92</v>
      </c>
      <c r="R18" s="29" t="s">
        <v>92</v>
      </c>
      <c r="S18" s="28" t="s">
        <v>92</v>
      </c>
      <c r="T18" s="29" t="s">
        <v>92</v>
      </c>
      <c r="U18" s="28" t="s">
        <v>92</v>
      </c>
      <c r="V18" s="29" t="s">
        <v>92</v>
      </c>
      <c r="W18" s="28" t="s">
        <v>92</v>
      </c>
      <c r="X18" s="29" t="s">
        <v>92</v>
      </c>
      <c r="Y18" s="28" t="s">
        <v>92</v>
      </c>
      <c r="Z18" s="29" t="s">
        <v>92</v>
      </c>
      <c r="AA18" s="28" t="s">
        <v>92</v>
      </c>
      <c r="AB18" s="29" t="s">
        <v>92</v>
      </c>
      <c r="AC18" s="28" t="s">
        <v>92</v>
      </c>
      <c r="AD18" s="29" t="s">
        <v>92</v>
      </c>
      <c r="AE18" s="28" t="s">
        <v>92</v>
      </c>
      <c r="AF18" s="29" t="s">
        <v>92</v>
      </c>
      <c r="AG18" s="28" t="s">
        <v>92</v>
      </c>
      <c r="AH18" s="29" t="s">
        <v>92</v>
      </c>
      <c r="AI18" s="28" t="s">
        <v>92</v>
      </c>
      <c r="AJ18" s="29" t="s">
        <v>92</v>
      </c>
    </row>
    <row r="19" spans="1:36">
      <c r="A19" s="172" t="s">
        <v>116</v>
      </c>
      <c r="B19" s="147"/>
      <c r="C19" s="128" t="s">
        <v>92</v>
      </c>
      <c r="D19" s="128" t="s">
        <v>92</v>
      </c>
      <c r="E19" s="128" t="s">
        <v>92</v>
      </c>
      <c r="F19" s="128" t="s">
        <v>92</v>
      </c>
      <c r="G19" s="128" t="s">
        <v>92</v>
      </c>
      <c r="H19" s="128" t="s">
        <v>92</v>
      </c>
      <c r="I19" s="128" t="s">
        <v>92</v>
      </c>
      <c r="J19" s="128" t="s">
        <v>92</v>
      </c>
      <c r="K19" s="128" t="s">
        <v>92</v>
      </c>
      <c r="L19" s="128" t="s">
        <v>92</v>
      </c>
      <c r="M19" s="128" t="s">
        <v>92</v>
      </c>
      <c r="N19" s="128" t="s">
        <v>92</v>
      </c>
      <c r="O19" s="35" t="s">
        <v>92</v>
      </c>
      <c r="P19" s="36" t="s">
        <v>92</v>
      </c>
      <c r="Q19" s="35" t="s">
        <v>92</v>
      </c>
      <c r="R19" s="36" t="s">
        <v>92</v>
      </c>
      <c r="S19" s="35" t="s">
        <v>92</v>
      </c>
      <c r="T19" s="36" t="s">
        <v>92</v>
      </c>
      <c r="U19" s="35" t="s">
        <v>92</v>
      </c>
      <c r="V19" s="36" t="s">
        <v>92</v>
      </c>
      <c r="W19" s="35" t="s">
        <v>92</v>
      </c>
      <c r="X19" s="36" t="s">
        <v>92</v>
      </c>
      <c r="Y19" s="35" t="s">
        <v>92</v>
      </c>
      <c r="Z19" s="36" t="s">
        <v>92</v>
      </c>
      <c r="AA19" s="35" t="s">
        <v>92</v>
      </c>
      <c r="AB19" s="36" t="s">
        <v>92</v>
      </c>
      <c r="AC19" s="35" t="s">
        <v>92</v>
      </c>
      <c r="AD19" s="36" t="s">
        <v>92</v>
      </c>
      <c r="AE19" s="35" t="s">
        <v>92</v>
      </c>
      <c r="AF19" s="36" t="s">
        <v>92</v>
      </c>
      <c r="AG19" s="35" t="s">
        <v>92</v>
      </c>
      <c r="AH19" s="36" t="s">
        <v>92</v>
      </c>
      <c r="AI19" s="35" t="s">
        <v>92</v>
      </c>
      <c r="AJ19" s="36" t="s">
        <v>92</v>
      </c>
    </row>
    <row r="20" spans="1:36">
      <c r="A20" s="172" t="s">
        <v>117</v>
      </c>
      <c r="B20" s="148"/>
      <c r="C20" s="127" t="s">
        <v>92</v>
      </c>
      <c r="D20" s="127" t="s">
        <v>92</v>
      </c>
      <c r="E20" s="127" t="s">
        <v>92</v>
      </c>
      <c r="F20" s="127" t="s">
        <v>92</v>
      </c>
      <c r="G20" s="127" t="s">
        <v>92</v>
      </c>
      <c r="H20" s="127" t="s">
        <v>92</v>
      </c>
      <c r="I20" s="127" t="s">
        <v>92</v>
      </c>
      <c r="J20" s="127" t="s">
        <v>92</v>
      </c>
      <c r="K20" s="127" t="s">
        <v>92</v>
      </c>
      <c r="L20" s="127" t="s">
        <v>92</v>
      </c>
      <c r="M20" s="127" t="s">
        <v>92</v>
      </c>
      <c r="N20" s="127" t="s">
        <v>92</v>
      </c>
      <c r="O20" s="28" t="s">
        <v>92</v>
      </c>
      <c r="P20" s="28" t="s">
        <v>92</v>
      </c>
      <c r="Q20" s="28" t="s">
        <v>92</v>
      </c>
      <c r="R20" s="28" t="s">
        <v>92</v>
      </c>
      <c r="S20" s="28" t="s">
        <v>92</v>
      </c>
      <c r="T20" s="28" t="s">
        <v>92</v>
      </c>
      <c r="U20" s="28" t="s">
        <v>92</v>
      </c>
      <c r="V20" s="28" t="s">
        <v>92</v>
      </c>
      <c r="W20" s="28" t="s">
        <v>92</v>
      </c>
      <c r="X20" s="28" t="s">
        <v>92</v>
      </c>
      <c r="Y20" s="28" t="s">
        <v>92</v>
      </c>
      <c r="Z20" s="28" t="s">
        <v>92</v>
      </c>
      <c r="AA20" s="28" t="s">
        <v>92</v>
      </c>
      <c r="AB20" s="28" t="s">
        <v>92</v>
      </c>
      <c r="AC20" s="28" t="s">
        <v>92</v>
      </c>
      <c r="AD20" s="28" t="s">
        <v>92</v>
      </c>
      <c r="AE20" s="28" t="s">
        <v>92</v>
      </c>
      <c r="AF20" s="28" t="s">
        <v>92</v>
      </c>
      <c r="AG20" s="28" t="s">
        <v>92</v>
      </c>
      <c r="AH20" s="28" t="s">
        <v>92</v>
      </c>
      <c r="AI20" s="129" t="s">
        <v>92</v>
      </c>
      <c r="AJ20" s="29" t="s">
        <v>92</v>
      </c>
    </row>
    <row r="21" spans="1:36">
      <c r="A21" s="169" t="s">
        <v>118</v>
      </c>
      <c r="B21" s="149"/>
      <c r="C21" s="130" t="s">
        <v>92</v>
      </c>
      <c r="D21" s="130" t="s">
        <v>92</v>
      </c>
      <c r="E21" s="130" t="s">
        <v>92</v>
      </c>
      <c r="F21" s="130" t="s">
        <v>92</v>
      </c>
      <c r="G21" s="130" t="s">
        <v>92</v>
      </c>
      <c r="H21" s="130" t="s">
        <v>92</v>
      </c>
      <c r="I21" s="130" t="s">
        <v>92</v>
      </c>
      <c r="J21" s="130" t="s">
        <v>92</v>
      </c>
      <c r="K21" s="130" t="s">
        <v>92</v>
      </c>
      <c r="L21" s="130" t="s">
        <v>92</v>
      </c>
      <c r="M21" s="130" t="s">
        <v>92</v>
      </c>
      <c r="N21" s="130" t="s">
        <v>92</v>
      </c>
      <c r="O21" s="37" t="s">
        <v>92</v>
      </c>
      <c r="P21" s="38" t="s">
        <v>92</v>
      </c>
      <c r="Q21" s="37" t="s">
        <v>92</v>
      </c>
      <c r="R21" s="38" t="s">
        <v>92</v>
      </c>
      <c r="S21" s="37" t="s">
        <v>92</v>
      </c>
      <c r="T21" s="38" t="s">
        <v>92</v>
      </c>
      <c r="U21" s="37" t="s">
        <v>92</v>
      </c>
      <c r="V21" s="38" t="s">
        <v>92</v>
      </c>
      <c r="W21" s="37" t="s">
        <v>92</v>
      </c>
      <c r="X21" s="38" t="s">
        <v>92</v>
      </c>
      <c r="Y21" s="37" t="s">
        <v>92</v>
      </c>
      <c r="Z21" s="38" t="s">
        <v>92</v>
      </c>
      <c r="AA21" s="37" t="s">
        <v>92</v>
      </c>
      <c r="AB21" s="38" t="s">
        <v>92</v>
      </c>
      <c r="AC21" s="37" t="s">
        <v>92</v>
      </c>
      <c r="AD21" s="38" t="s">
        <v>92</v>
      </c>
      <c r="AE21" s="37" t="s">
        <v>92</v>
      </c>
      <c r="AF21" s="38" t="s">
        <v>92</v>
      </c>
      <c r="AG21" s="37" t="s">
        <v>92</v>
      </c>
      <c r="AH21" s="38" t="s">
        <v>92</v>
      </c>
      <c r="AI21" s="37" t="s">
        <v>92</v>
      </c>
      <c r="AJ21" s="38" t="s">
        <v>92</v>
      </c>
    </row>
    <row r="22" spans="1:36">
      <c r="A22" s="172" t="s">
        <v>119</v>
      </c>
      <c r="B22" s="148"/>
      <c r="C22" s="131" t="s">
        <v>92</v>
      </c>
      <c r="D22" s="131" t="s">
        <v>92</v>
      </c>
      <c r="E22" s="131" t="s">
        <v>92</v>
      </c>
      <c r="F22" s="131" t="s">
        <v>92</v>
      </c>
      <c r="G22" s="131" t="s">
        <v>92</v>
      </c>
      <c r="H22" s="131" t="s">
        <v>92</v>
      </c>
      <c r="I22" s="131" t="s">
        <v>92</v>
      </c>
      <c r="J22" s="131" t="s">
        <v>92</v>
      </c>
      <c r="K22" s="131" t="s">
        <v>92</v>
      </c>
      <c r="L22" s="131" t="s">
        <v>92</v>
      </c>
      <c r="M22" s="131" t="s">
        <v>92</v>
      </c>
      <c r="N22" s="131" t="s">
        <v>92</v>
      </c>
      <c r="O22" s="44" t="s">
        <v>92</v>
      </c>
      <c r="P22" s="44" t="s">
        <v>92</v>
      </c>
      <c r="Q22" s="44" t="s">
        <v>92</v>
      </c>
      <c r="R22" s="44" t="s">
        <v>92</v>
      </c>
      <c r="S22" s="44" t="s">
        <v>92</v>
      </c>
      <c r="T22" s="45" t="s">
        <v>92</v>
      </c>
      <c r="U22" s="44" t="s">
        <v>92</v>
      </c>
      <c r="V22" s="45" t="s">
        <v>92</v>
      </c>
      <c r="W22" s="44" t="s">
        <v>92</v>
      </c>
      <c r="X22" s="45" t="s">
        <v>92</v>
      </c>
      <c r="Y22" s="44" t="s">
        <v>92</v>
      </c>
      <c r="Z22" s="45" t="s">
        <v>92</v>
      </c>
      <c r="AA22" s="44" t="s">
        <v>92</v>
      </c>
      <c r="AB22" s="45" t="s">
        <v>92</v>
      </c>
      <c r="AC22" s="44" t="s">
        <v>92</v>
      </c>
      <c r="AD22" s="45" t="s">
        <v>92</v>
      </c>
      <c r="AE22" s="44" t="s">
        <v>92</v>
      </c>
      <c r="AF22" s="45" t="s">
        <v>92</v>
      </c>
      <c r="AG22" s="44" t="s">
        <v>92</v>
      </c>
      <c r="AH22" s="45" t="s">
        <v>92</v>
      </c>
      <c r="AI22" s="44" t="s">
        <v>92</v>
      </c>
      <c r="AJ22" s="45" t="s">
        <v>92</v>
      </c>
    </row>
    <row r="23" spans="1:36">
      <c r="A23" s="169" t="s">
        <v>121</v>
      </c>
      <c r="B23" s="149"/>
      <c r="C23" s="130">
        <v>150</v>
      </c>
      <c r="D23" s="130">
        <v>150</v>
      </c>
      <c r="E23" s="130">
        <v>220</v>
      </c>
      <c r="F23" s="130">
        <v>220</v>
      </c>
      <c r="G23" s="130">
        <v>220</v>
      </c>
      <c r="H23" s="130">
        <v>220</v>
      </c>
      <c r="I23" s="130">
        <v>220</v>
      </c>
      <c r="J23" s="130">
        <v>220</v>
      </c>
      <c r="K23" s="130">
        <v>350</v>
      </c>
      <c r="L23" s="130">
        <v>350</v>
      </c>
      <c r="M23" s="130">
        <v>350</v>
      </c>
      <c r="N23" s="130">
        <v>350</v>
      </c>
      <c r="O23" s="37">
        <v>350</v>
      </c>
      <c r="P23" s="38">
        <v>350</v>
      </c>
      <c r="Q23" s="37">
        <v>350</v>
      </c>
      <c r="R23" s="38">
        <v>350</v>
      </c>
      <c r="S23" s="37">
        <v>500</v>
      </c>
      <c r="T23" s="38">
        <v>500</v>
      </c>
      <c r="U23" s="37">
        <v>500</v>
      </c>
      <c r="V23" s="38">
        <v>500</v>
      </c>
      <c r="W23" s="37">
        <v>500</v>
      </c>
      <c r="X23" s="38">
        <v>500</v>
      </c>
      <c r="Y23" s="37">
        <v>500</v>
      </c>
      <c r="Z23" s="38">
        <v>500</v>
      </c>
      <c r="AA23" s="37">
        <v>700</v>
      </c>
      <c r="AB23" s="38">
        <v>700</v>
      </c>
      <c r="AC23" s="37">
        <v>700</v>
      </c>
      <c r="AD23" s="38">
        <v>700</v>
      </c>
      <c r="AE23" s="37">
        <v>700</v>
      </c>
      <c r="AF23" s="38">
        <v>700</v>
      </c>
      <c r="AG23" s="37">
        <v>900</v>
      </c>
      <c r="AH23" s="38">
        <v>900</v>
      </c>
      <c r="AI23" s="37">
        <v>900</v>
      </c>
      <c r="AJ23" s="38">
        <v>900</v>
      </c>
    </row>
    <row r="24" spans="1:36">
      <c r="A24" s="172" t="s">
        <v>122</v>
      </c>
      <c r="B24" s="148"/>
      <c r="C24" s="127">
        <v>3.2</v>
      </c>
      <c r="D24" s="127">
        <v>3.2</v>
      </c>
      <c r="E24" s="127">
        <v>4.5</v>
      </c>
      <c r="F24" s="127">
        <v>4.5</v>
      </c>
      <c r="G24" s="127">
        <v>4.5</v>
      </c>
      <c r="H24" s="127">
        <v>4.5</v>
      </c>
      <c r="I24" s="127">
        <v>4.5</v>
      </c>
      <c r="J24" s="127">
        <v>4.5</v>
      </c>
      <c r="K24" s="127">
        <v>6.1</v>
      </c>
      <c r="L24" s="127">
        <v>6.1</v>
      </c>
      <c r="M24" s="127">
        <v>6.1</v>
      </c>
      <c r="N24" s="127">
        <v>6.1</v>
      </c>
      <c r="O24" s="28">
        <v>6.1</v>
      </c>
      <c r="P24" s="28">
        <v>6.1</v>
      </c>
      <c r="Q24" s="28">
        <v>6.1</v>
      </c>
      <c r="R24" s="28">
        <v>6.1</v>
      </c>
      <c r="S24" s="28">
        <v>8.6</v>
      </c>
      <c r="T24" s="29">
        <v>8.6</v>
      </c>
      <c r="U24" s="28">
        <v>8.6</v>
      </c>
      <c r="V24" s="29">
        <v>8.6</v>
      </c>
      <c r="W24" s="28">
        <v>8.6</v>
      </c>
      <c r="X24" s="29">
        <v>8.6</v>
      </c>
      <c r="Y24" s="28">
        <v>8.6</v>
      </c>
      <c r="Z24" s="29">
        <v>8.6</v>
      </c>
      <c r="AA24" s="28">
        <v>10.7</v>
      </c>
      <c r="AB24" s="29">
        <v>10.7</v>
      </c>
      <c r="AC24" s="28">
        <v>10.7</v>
      </c>
      <c r="AD24" s="29">
        <v>10.7</v>
      </c>
      <c r="AE24" s="28">
        <v>10.7</v>
      </c>
      <c r="AF24" s="29">
        <v>10.7</v>
      </c>
      <c r="AG24" s="28">
        <v>12</v>
      </c>
      <c r="AH24" s="29">
        <v>12</v>
      </c>
      <c r="AI24" s="28">
        <v>12</v>
      </c>
      <c r="AJ24" s="29">
        <v>12</v>
      </c>
    </row>
    <row r="25" spans="1:36">
      <c r="A25" s="173" t="s">
        <v>123</v>
      </c>
      <c r="B25" s="147"/>
      <c r="C25" s="128">
        <v>200</v>
      </c>
      <c r="D25" s="128">
        <v>200</v>
      </c>
      <c r="E25" s="128">
        <v>300</v>
      </c>
      <c r="F25" s="128">
        <v>300</v>
      </c>
      <c r="G25" s="128">
        <v>300</v>
      </c>
      <c r="H25" s="128">
        <v>300</v>
      </c>
      <c r="I25" s="128">
        <v>300</v>
      </c>
      <c r="J25" s="128">
        <v>300</v>
      </c>
      <c r="K25" s="128">
        <v>400</v>
      </c>
      <c r="L25" s="128">
        <v>400</v>
      </c>
      <c r="M25" s="128">
        <v>400</v>
      </c>
      <c r="N25" s="128">
        <v>400</v>
      </c>
      <c r="O25" s="35">
        <v>400</v>
      </c>
      <c r="P25" s="35">
        <v>400</v>
      </c>
      <c r="Q25" s="35">
        <v>400</v>
      </c>
      <c r="R25" s="35">
        <v>400</v>
      </c>
      <c r="S25" s="35">
        <v>600</v>
      </c>
      <c r="T25" s="35">
        <v>600</v>
      </c>
      <c r="U25" s="35">
        <v>600</v>
      </c>
      <c r="V25" s="35">
        <v>600</v>
      </c>
      <c r="W25" s="35">
        <v>600</v>
      </c>
      <c r="X25" s="35">
        <v>600</v>
      </c>
      <c r="Y25" s="35">
        <v>600</v>
      </c>
      <c r="Z25" s="35">
        <v>600</v>
      </c>
      <c r="AA25" s="35">
        <v>800</v>
      </c>
      <c r="AB25" s="35">
        <v>800</v>
      </c>
      <c r="AC25" s="35">
        <v>800</v>
      </c>
      <c r="AD25" s="35">
        <v>800</v>
      </c>
      <c r="AE25" s="35">
        <v>800</v>
      </c>
      <c r="AF25" s="35">
        <v>800</v>
      </c>
      <c r="AG25" s="35">
        <v>1000</v>
      </c>
      <c r="AH25" s="35">
        <v>1000</v>
      </c>
      <c r="AI25" s="132">
        <v>1000</v>
      </c>
      <c r="AJ25" s="36">
        <v>1000</v>
      </c>
    </row>
    <row r="26" spans="1:36">
      <c r="A26" s="172" t="s">
        <v>124</v>
      </c>
      <c r="B26" s="148"/>
      <c r="C26" s="131" t="s">
        <v>92</v>
      </c>
      <c r="D26" s="131" t="s">
        <v>92</v>
      </c>
      <c r="E26" s="131" t="s">
        <v>92</v>
      </c>
      <c r="F26" s="131" t="s">
        <v>92</v>
      </c>
      <c r="G26" s="131" t="s">
        <v>92</v>
      </c>
      <c r="H26" s="131" t="s">
        <v>92</v>
      </c>
      <c r="I26" s="131" t="s">
        <v>92</v>
      </c>
      <c r="J26" s="131" t="s">
        <v>92</v>
      </c>
      <c r="K26" s="131" t="s">
        <v>92</v>
      </c>
      <c r="L26" s="131" t="s">
        <v>92</v>
      </c>
      <c r="M26" s="131" t="s">
        <v>92</v>
      </c>
      <c r="N26" s="131" t="s">
        <v>92</v>
      </c>
      <c r="O26" s="44" t="s">
        <v>92</v>
      </c>
      <c r="P26" s="44" t="s">
        <v>92</v>
      </c>
      <c r="Q26" s="44" t="s">
        <v>92</v>
      </c>
      <c r="R26" s="44" t="s">
        <v>92</v>
      </c>
      <c r="S26" s="44" t="s">
        <v>92</v>
      </c>
      <c r="T26" s="44" t="s">
        <v>92</v>
      </c>
      <c r="U26" s="44" t="s">
        <v>92</v>
      </c>
      <c r="V26" s="44" t="s">
        <v>92</v>
      </c>
      <c r="W26" s="44" t="s">
        <v>92</v>
      </c>
      <c r="X26" s="44" t="s">
        <v>92</v>
      </c>
      <c r="Y26" s="44" t="s">
        <v>92</v>
      </c>
      <c r="Z26" s="44" t="s">
        <v>92</v>
      </c>
      <c r="AA26" s="44" t="s">
        <v>92</v>
      </c>
      <c r="AB26" s="44" t="s">
        <v>92</v>
      </c>
      <c r="AC26" s="44" t="s">
        <v>92</v>
      </c>
      <c r="AD26" s="44" t="s">
        <v>92</v>
      </c>
      <c r="AE26" s="44" t="s">
        <v>92</v>
      </c>
      <c r="AF26" s="44" t="s">
        <v>92</v>
      </c>
      <c r="AG26" s="44" t="s">
        <v>92</v>
      </c>
      <c r="AH26" s="44" t="s">
        <v>92</v>
      </c>
      <c r="AI26" s="44" t="s">
        <v>92</v>
      </c>
      <c r="AJ26" s="45" t="s">
        <v>92</v>
      </c>
    </row>
    <row r="27" spans="1:36">
      <c r="A27" s="173" t="s">
        <v>125</v>
      </c>
      <c r="B27" s="147"/>
      <c r="C27" s="128" t="s">
        <v>92</v>
      </c>
      <c r="D27" s="128" t="s">
        <v>92</v>
      </c>
      <c r="E27" s="128" t="s">
        <v>92</v>
      </c>
      <c r="F27" s="128" t="s">
        <v>92</v>
      </c>
      <c r="G27" s="128" t="s">
        <v>92</v>
      </c>
      <c r="H27" s="128" t="s">
        <v>92</v>
      </c>
      <c r="I27" s="128" t="s">
        <v>92</v>
      </c>
      <c r="J27" s="128" t="s">
        <v>92</v>
      </c>
      <c r="K27" s="128" t="s">
        <v>92</v>
      </c>
      <c r="L27" s="128" t="s">
        <v>92</v>
      </c>
      <c r="M27" s="128" t="s">
        <v>92</v>
      </c>
      <c r="N27" s="128" t="s">
        <v>92</v>
      </c>
      <c r="O27" s="35" t="s">
        <v>92</v>
      </c>
      <c r="P27" s="35" t="s">
        <v>92</v>
      </c>
      <c r="Q27" s="35" t="s">
        <v>92</v>
      </c>
      <c r="R27" s="35" t="s">
        <v>92</v>
      </c>
      <c r="S27" s="35" t="s">
        <v>92</v>
      </c>
      <c r="T27" s="35" t="s">
        <v>92</v>
      </c>
      <c r="U27" s="35" t="s">
        <v>92</v>
      </c>
      <c r="V27" s="35" t="s">
        <v>92</v>
      </c>
      <c r="W27" s="35" t="s">
        <v>92</v>
      </c>
      <c r="X27" s="35" t="s">
        <v>92</v>
      </c>
      <c r="Y27" s="35" t="s">
        <v>92</v>
      </c>
      <c r="Z27" s="35" t="s">
        <v>92</v>
      </c>
      <c r="AA27" s="35" t="s">
        <v>92</v>
      </c>
      <c r="AB27" s="35" t="s">
        <v>92</v>
      </c>
      <c r="AC27" s="35" t="s">
        <v>92</v>
      </c>
      <c r="AD27" s="35" t="s">
        <v>92</v>
      </c>
      <c r="AE27" s="35" t="s">
        <v>92</v>
      </c>
      <c r="AF27" s="35" t="s">
        <v>92</v>
      </c>
      <c r="AG27" s="35">
        <v>250</v>
      </c>
      <c r="AH27" s="35">
        <v>250</v>
      </c>
      <c r="AI27" s="35">
        <v>250</v>
      </c>
      <c r="AJ27" s="36">
        <v>250</v>
      </c>
    </row>
    <row r="28" spans="1:36" ht="15" thickBot="1">
      <c r="A28" s="173" t="s">
        <v>126</v>
      </c>
      <c r="B28" s="150"/>
      <c r="C28" s="133" t="s">
        <v>92</v>
      </c>
      <c r="D28" s="133" t="s">
        <v>92</v>
      </c>
      <c r="E28" s="133" t="s">
        <v>92</v>
      </c>
      <c r="F28" s="133" t="s">
        <v>92</v>
      </c>
      <c r="G28" s="133" t="s">
        <v>92</v>
      </c>
      <c r="H28" s="133" t="s">
        <v>92</v>
      </c>
      <c r="I28" s="133" t="s">
        <v>92</v>
      </c>
      <c r="J28" s="133" t="s">
        <v>92</v>
      </c>
      <c r="K28" s="133" t="s">
        <v>92</v>
      </c>
      <c r="L28" s="133" t="s">
        <v>92</v>
      </c>
      <c r="M28" s="133" t="s">
        <v>92</v>
      </c>
      <c r="N28" s="133" t="s">
        <v>92</v>
      </c>
      <c r="O28" s="134" t="s">
        <v>92</v>
      </c>
      <c r="P28" s="134" t="s">
        <v>92</v>
      </c>
      <c r="Q28" s="134" t="s">
        <v>92</v>
      </c>
      <c r="R28" s="134" t="s">
        <v>92</v>
      </c>
      <c r="S28" s="134" t="s">
        <v>92</v>
      </c>
      <c r="T28" s="134" t="s">
        <v>92</v>
      </c>
      <c r="U28" s="134" t="s">
        <v>92</v>
      </c>
      <c r="V28" s="134" t="s">
        <v>92</v>
      </c>
      <c r="W28" s="134" t="s">
        <v>92</v>
      </c>
      <c r="X28" s="134" t="s">
        <v>92</v>
      </c>
      <c r="Y28" s="134" t="s">
        <v>92</v>
      </c>
      <c r="Z28" s="134" t="s">
        <v>92</v>
      </c>
      <c r="AA28" s="134" t="s">
        <v>92</v>
      </c>
      <c r="AB28" s="134" t="s">
        <v>92</v>
      </c>
      <c r="AC28" s="134" t="s">
        <v>92</v>
      </c>
      <c r="AD28" s="134" t="s">
        <v>92</v>
      </c>
      <c r="AE28" s="134" t="s">
        <v>92</v>
      </c>
      <c r="AF28" s="134" t="s">
        <v>92</v>
      </c>
      <c r="AG28" s="134" t="s">
        <v>92</v>
      </c>
      <c r="AH28" s="134" t="s">
        <v>92</v>
      </c>
      <c r="AI28" s="134" t="s">
        <v>92</v>
      </c>
      <c r="AJ28" s="135" t="s">
        <v>92</v>
      </c>
    </row>
    <row r="29" spans="1:36">
      <c r="A29" s="171" t="s">
        <v>127</v>
      </c>
      <c r="B29" s="115"/>
      <c r="C29" s="58" t="s">
        <v>92</v>
      </c>
      <c r="D29" s="59" t="s">
        <v>92</v>
      </c>
      <c r="E29" s="58" t="s">
        <v>92</v>
      </c>
      <c r="F29" s="59" t="s">
        <v>92</v>
      </c>
      <c r="G29" s="59" t="s">
        <v>92</v>
      </c>
      <c r="H29" s="59" t="s">
        <v>92</v>
      </c>
      <c r="I29" s="59" t="s">
        <v>92</v>
      </c>
      <c r="J29" s="59" t="s">
        <v>92</v>
      </c>
      <c r="K29" s="58" t="s">
        <v>92</v>
      </c>
      <c r="L29" s="58" t="s">
        <v>92</v>
      </c>
      <c r="M29" s="58" t="s">
        <v>92</v>
      </c>
      <c r="N29" s="58" t="s">
        <v>92</v>
      </c>
      <c r="O29" s="58" t="s">
        <v>92</v>
      </c>
      <c r="P29" s="58" t="s">
        <v>92</v>
      </c>
      <c r="Q29" s="58" t="s">
        <v>92</v>
      </c>
      <c r="R29" s="58" t="s">
        <v>92</v>
      </c>
      <c r="S29" s="58" t="s">
        <v>92</v>
      </c>
      <c r="T29" s="58" t="s">
        <v>92</v>
      </c>
      <c r="U29" s="58" t="s">
        <v>92</v>
      </c>
      <c r="V29" s="58" t="s">
        <v>92</v>
      </c>
      <c r="W29" s="58" t="s">
        <v>92</v>
      </c>
      <c r="X29" s="58" t="s">
        <v>92</v>
      </c>
      <c r="Y29" s="58" t="s">
        <v>92</v>
      </c>
      <c r="Z29" s="58" t="s">
        <v>92</v>
      </c>
      <c r="AA29" s="58" t="s">
        <v>92</v>
      </c>
      <c r="AB29" s="58" t="s">
        <v>92</v>
      </c>
      <c r="AC29" s="58" t="s">
        <v>92</v>
      </c>
      <c r="AD29" s="58" t="s">
        <v>92</v>
      </c>
      <c r="AE29" s="58" t="s">
        <v>92</v>
      </c>
      <c r="AF29" s="58" t="s">
        <v>92</v>
      </c>
      <c r="AG29" s="58" t="s">
        <v>92</v>
      </c>
      <c r="AH29" s="58" t="s">
        <v>92</v>
      </c>
      <c r="AI29" s="58" t="s">
        <v>92</v>
      </c>
      <c r="AJ29" s="59" t="s">
        <v>92</v>
      </c>
    </row>
    <row r="30" spans="1:36">
      <c r="A30" s="172" t="s">
        <v>128</v>
      </c>
      <c r="B30" s="102"/>
      <c r="C30" s="62" t="s">
        <v>92</v>
      </c>
      <c r="D30" s="63" t="s">
        <v>92</v>
      </c>
      <c r="E30" s="62" t="s">
        <v>92</v>
      </c>
      <c r="F30" s="62" t="s">
        <v>92</v>
      </c>
      <c r="G30" s="62" t="s">
        <v>92</v>
      </c>
      <c r="H30" s="62" t="s">
        <v>92</v>
      </c>
      <c r="I30" s="62" t="s">
        <v>92</v>
      </c>
      <c r="J30" s="62" t="s">
        <v>92</v>
      </c>
      <c r="K30" s="62" t="s">
        <v>92</v>
      </c>
      <c r="L30" s="62" t="s">
        <v>92</v>
      </c>
      <c r="M30" s="62" t="s">
        <v>92</v>
      </c>
      <c r="N30" s="62" t="s">
        <v>92</v>
      </c>
      <c r="O30" s="62" t="s">
        <v>92</v>
      </c>
      <c r="P30" s="62" t="s">
        <v>92</v>
      </c>
      <c r="Q30" s="62" t="s">
        <v>92</v>
      </c>
      <c r="R30" s="62" t="s">
        <v>92</v>
      </c>
      <c r="S30" s="62" t="s">
        <v>92</v>
      </c>
      <c r="T30" s="62" t="s">
        <v>92</v>
      </c>
      <c r="U30" s="62" t="s">
        <v>92</v>
      </c>
      <c r="V30" s="62" t="s">
        <v>92</v>
      </c>
      <c r="W30" s="62" t="s">
        <v>92</v>
      </c>
      <c r="X30" s="62" t="s">
        <v>92</v>
      </c>
      <c r="Y30" s="62" t="s">
        <v>92</v>
      </c>
      <c r="Z30" s="62" t="s">
        <v>92</v>
      </c>
      <c r="AA30" s="62" t="s">
        <v>92</v>
      </c>
      <c r="AB30" s="62" t="s">
        <v>92</v>
      </c>
      <c r="AC30" s="62" t="s">
        <v>92</v>
      </c>
      <c r="AD30" s="62" t="s">
        <v>92</v>
      </c>
      <c r="AE30" s="62" t="s">
        <v>92</v>
      </c>
      <c r="AF30" s="62" t="s">
        <v>92</v>
      </c>
      <c r="AG30" s="62" t="s">
        <v>92</v>
      </c>
      <c r="AH30" s="62" t="s">
        <v>92</v>
      </c>
      <c r="AI30" s="62" t="s">
        <v>92</v>
      </c>
      <c r="AJ30" s="63" t="s">
        <v>92</v>
      </c>
    </row>
    <row r="31" spans="1:36">
      <c r="A31" s="173" t="s">
        <v>129</v>
      </c>
      <c r="B31" s="101"/>
      <c r="C31" s="64" t="s">
        <v>92</v>
      </c>
      <c r="D31" s="65" t="s">
        <v>92</v>
      </c>
      <c r="E31" s="64" t="s">
        <v>92</v>
      </c>
      <c r="F31" s="64" t="s">
        <v>92</v>
      </c>
      <c r="G31" s="64" t="s">
        <v>92</v>
      </c>
      <c r="H31" s="64" t="s">
        <v>92</v>
      </c>
      <c r="I31" s="64" t="s">
        <v>92</v>
      </c>
      <c r="J31" s="64" t="s">
        <v>92</v>
      </c>
      <c r="K31" s="64" t="s">
        <v>92</v>
      </c>
      <c r="L31" s="64" t="s">
        <v>92</v>
      </c>
      <c r="M31" s="64" t="s">
        <v>92</v>
      </c>
      <c r="N31" s="64" t="s">
        <v>92</v>
      </c>
      <c r="O31" s="64" t="s">
        <v>92</v>
      </c>
      <c r="P31" s="64" t="s">
        <v>92</v>
      </c>
      <c r="Q31" s="64" t="s">
        <v>92</v>
      </c>
      <c r="R31" s="64" t="s">
        <v>92</v>
      </c>
      <c r="S31" s="64" t="s">
        <v>92</v>
      </c>
      <c r="T31" s="64" t="s">
        <v>92</v>
      </c>
      <c r="U31" s="64" t="s">
        <v>92</v>
      </c>
      <c r="V31" s="64" t="s">
        <v>92</v>
      </c>
      <c r="W31" s="64" t="s">
        <v>92</v>
      </c>
      <c r="X31" s="64" t="s">
        <v>92</v>
      </c>
      <c r="Y31" s="64" t="s">
        <v>92</v>
      </c>
      <c r="Z31" s="64" t="s">
        <v>92</v>
      </c>
      <c r="AA31" s="64" t="s">
        <v>92</v>
      </c>
      <c r="AB31" s="64" t="s">
        <v>92</v>
      </c>
      <c r="AC31" s="64" t="s">
        <v>92</v>
      </c>
      <c r="AD31" s="64" t="s">
        <v>92</v>
      </c>
      <c r="AE31" s="64" t="s">
        <v>92</v>
      </c>
      <c r="AF31" s="64" t="s">
        <v>92</v>
      </c>
      <c r="AG31" s="64" t="s">
        <v>92</v>
      </c>
      <c r="AH31" s="64" t="s">
        <v>92</v>
      </c>
      <c r="AI31" s="64" t="s">
        <v>92</v>
      </c>
      <c r="AJ31" s="65" t="s">
        <v>92</v>
      </c>
    </row>
    <row r="32" spans="1:36">
      <c r="A32" s="172" t="s">
        <v>130</v>
      </c>
      <c r="B32" s="102"/>
      <c r="C32" s="62" t="s">
        <v>92</v>
      </c>
      <c r="D32" s="63" t="s">
        <v>92</v>
      </c>
      <c r="E32" s="62" t="s">
        <v>92</v>
      </c>
      <c r="F32" s="62" t="s">
        <v>92</v>
      </c>
      <c r="G32" s="62" t="s">
        <v>92</v>
      </c>
      <c r="H32" s="62" t="s">
        <v>92</v>
      </c>
      <c r="I32" s="62" t="s">
        <v>92</v>
      </c>
      <c r="J32" s="62" t="s">
        <v>92</v>
      </c>
      <c r="K32" s="62" t="s">
        <v>92</v>
      </c>
      <c r="L32" s="62" t="s">
        <v>92</v>
      </c>
      <c r="M32" s="62" t="s">
        <v>92</v>
      </c>
      <c r="N32" s="62" t="s">
        <v>92</v>
      </c>
      <c r="O32" s="62" t="s">
        <v>92</v>
      </c>
      <c r="P32" s="62" t="s">
        <v>92</v>
      </c>
      <c r="Q32" s="62" t="s">
        <v>92</v>
      </c>
      <c r="R32" s="62" t="s">
        <v>92</v>
      </c>
      <c r="S32" s="62" t="s">
        <v>92</v>
      </c>
      <c r="T32" s="63" t="s">
        <v>92</v>
      </c>
      <c r="U32" s="62" t="s">
        <v>92</v>
      </c>
      <c r="V32" s="63" t="s">
        <v>92</v>
      </c>
      <c r="W32" s="62" t="s">
        <v>92</v>
      </c>
      <c r="X32" s="63" t="s">
        <v>92</v>
      </c>
      <c r="Y32" s="62" t="s">
        <v>92</v>
      </c>
      <c r="Z32" s="63" t="s">
        <v>92</v>
      </c>
      <c r="AA32" s="62" t="s">
        <v>92</v>
      </c>
      <c r="AB32" s="63" t="s">
        <v>92</v>
      </c>
      <c r="AC32" s="62" t="s">
        <v>92</v>
      </c>
      <c r="AD32" s="63" t="s">
        <v>92</v>
      </c>
      <c r="AE32" s="62" t="s">
        <v>92</v>
      </c>
      <c r="AF32" s="63" t="s">
        <v>92</v>
      </c>
      <c r="AG32" s="62">
        <v>2500</v>
      </c>
      <c r="AH32" s="63">
        <v>2500</v>
      </c>
      <c r="AI32" s="62">
        <v>2500</v>
      </c>
      <c r="AJ32" s="63">
        <v>2500</v>
      </c>
    </row>
    <row r="33" spans="1:36">
      <c r="A33" s="173" t="s">
        <v>131</v>
      </c>
      <c r="B33" s="101"/>
      <c r="C33" s="64" t="s">
        <v>92</v>
      </c>
      <c r="D33" s="65" t="s">
        <v>92</v>
      </c>
      <c r="E33" s="64" t="s">
        <v>92</v>
      </c>
      <c r="F33" s="64" t="s">
        <v>92</v>
      </c>
      <c r="G33" s="64" t="s">
        <v>92</v>
      </c>
      <c r="H33" s="64" t="s">
        <v>92</v>
      </c>
      <c r="I33" s="64" t="s">
        <v>92</v>
      </c>
      <c r="J33" s="64" t="s">
        <v>92</v>
      </c>
      <c r="K33" s="64" t="s">
        <v>92</v>
      </c>
      <c r="L33" s="64" t="s">
        <v>92</v>
      </c>
      <c r="M33" s="64" t="s">
        <v>92</v>
      </c>
      <c r="N33" s="64" t="s">
        <v>92</v>
      </c>
      <c r="O33" s="64" t="s">
        <v>92</v>
      </c>
      <c r="P33" s="64" t="s">
        <v>92</v>
      </c>
      <c r="Q33" s="64" t="s">
        <v>92</v>
      </c>
      <c r="R33" s="64" t="s">
        <v>92</v>
      </c>
      <c r="S33" s="64" t="s">
        <v>92</v>
      </c>
      <c r="T33" s="65" t="s">
        <v>92</v>
      </c>
      <c r="U33" s="64" t="s">
        <v>92</v>
      </c>
      <c r="V33" s="65" t="s">
        <v>92</v>
      </c>
      <c r="W33" s="64" t="s">
        <v>92</v>
      </c>
      <c r="X33" s="65" t="s">
        <v>92</v>
      </c>
      <c r="Y33" s="64" t="s">
        <v>92</v>
      </c>
      <c r="Z33" s="65" t="s">
        <v>92</v>
      </c>
      <c r="AA33" s="64" t="s">
        <v>92</v>
      </c>
      <c r="AB33" s="65" t="s">
        <v>92</v>
      </c>
      <c r="AC33" s="64" t="s">
        <v>92</v>
      </c>
      <c r="AD33" s="65" t="s">
        <v>92</v>
      </c>
      <c r="AE33" s="64" t="s">
        <v>92</v>
      </c>
      <c r="AF33" s="65" t="s">
        <v>92</v>
      </c>
      <c r="AG33" s="64" t="s">
        <v>92</v>
      </c>
      <c r="AH33" s="65" t="s">
        <v>92</v>
      </c>
      <c r="AI33" s="64" t="s">
        <v>92</v>
      </c>
      <c r="AJ33" s="65" t="s">
        <v>92</v>
      </c>
    </row>
    <row r="34" spans="1:36" ht="15" thickBot="1">
      <c r="A34" s="174" t="s">
        <v>132</v>
      </c>
      <c r="B34" s="104"/>
      <c r="C34" s="67" t="s">
        <v>92</v>
      </c>
      <c r="D34" s="68" t="s">
        <v>92</v>
      </c>
      <c r="E34" s="67" t="s">
        <v>92</v>
      </c>
      <c r="F34" s="67" t="s">
        <v>92</v>
      </c>
      <c r="G34" s="67" t="s">
        <v>92</v>
      </c>
      <c r="H34" s="67" t="s">
        <v>92</v>
      </c>
      <c r="I34" s="67" t="s">
        <v>92</v>
      </c>
      <c r="J34" s="67" t="s">
        <v>92</v>
      </c>
      <c r="K34" s="67" t="s">
        <v>92</v>
      </c>
      <c r="L34" s="67" t="s">
        <v>92</v>
      </c>
      <c r="M34" s="67" t="s">
        <v>92</v>
      </c>
      <c r="N34" s="67" t="s">
        <v>92</v>
      </c>
      <c r="O34" s="67" t="s">
        <v>92</v>
      </c>
      <c r="P34" s="67" t="s">
        <v>92</v>
      </c>
      <c r="Q34" s="67" t="s">
        <v>92</v>
      </c>
      <c r="R34" s="67" t="s">
        <v>92</v>
      </c>
      <c r="S34" s="67" t="s">
        <v>92</v>
      </c>
      <c r="T34" s="67" t="s">
        <v>92</v>
      </c>
      <c r="U34" s="67" t="s">
        <v>92</v>
      </c>
      <c r="V34" s="67" t="s">
        <v>92</v>
      </c>
      <c r="W34" s="67" t="s">
        <v>92</v>
      </c>
      <c r="X34" s="67" t="s">
        <v>92</v>
      </c>
      <c r="Y34" s="67" t="s">
        <v>92</v>
      </c>
      <c r="Z34" s="67" t="s">
        <v>92</v>
      </c>
      <c r="AA34" s="67" t="s">
        <v>92</v>
      </c>
      <c r="AB34" s="67" t="s">
        <v>92</v>
      </c>
      <c r="AC34" s="67" t="s">
        <v>92</v>
      </c>
      <c r="AD34" s="67" t="s">
        <v>92</v>
      </c>
      <c r="AE34" s="67" t="s">
        <v>92</v>
      </c>
      <c r="AF34" s="67" t="s">
        <v>92</v>
      </c>
      <c r="AG34" s="67">
        <v>250</v>
      </c>
      <c r="AH34" s="67">
        <v>250</v>
      </c>
      <c r="AI34" s="67">
        <v>250</v>
      </c>
      <c r="AJ34" s="68">
        <v>250</v>
      </c>
    </row>
    <row r="35" spans="1:36">
      <c r="A35" s="171" t="s">
        <v>133</v>
      </c>
      <c r="B35" s="117"/>
      <c r="C35" s="70" t="s">
        <v>92</v>
      </c>
      <c r="D35" s="70" t="s">
        <v>92</v>
      </c>
      <c r="E35" s="70" t="s">
        <v>92</v>
      </c>
      <c r="F35" s="70" t="s">
        <v>92</v>
      </c>
      <c r="G35" s="70" t="s">
        <v>92</v>
      </c>
      <c r="H35" s="70" t="s">
        <v>92</v>
      </c>
      <c r="I35" s="70" t="s">
        <v>92</v>
      </c>
      <c r="J35" s="70" t="s">
        <v>92</v>
      </c>
      <c r="K35" s="70" t="s">
        <v>92</v>
      </c>
      <c r="L35" s="70" t="s">
        <v>92</v>
      </c>
      <c r="M35" s="70" t="s">
        <v>92</v>
      </c>
      <c r="N35" s="70" t="s">
        <v>92</v>
      </c>
      <c r="O35" s="70" t="s">
        <v>92</v>
      </c>
      <c r="P35" s="70" t="s">
        <v>92</v>
      </c>
      <c r="Q35" s="70" t="s">
        <v>92</v>
      </c>
      <c r="R35" s="70" t="s">
        <v>92</v>
      </c>
      <c r="S35" s="70" t="s">
        <v>92</v>
      </c>
      <c r="T35" s="70" t="s">
        <v>92</v>
      </c>
      <c r="U35" s="70" t="s">
        <v>92</v>
      </c>
      <c r="V35" s="70" t="s">
        <v>92</v>
      </c>
      <c r="W35" s="70" t="s">
        <v>92</v>
      </c>
      <c r="X35" s="70" t="s">
        <v>92</v>
      </c>
      <c r="Y35" s="70" t="s">
        <v>92</v>
      </c>
      <c r="Z35" s="70" t="s">
        <v>92</v>
      </c>
      <c r="AA35" s="70" t="s">
        <v>92</v>
      </c>
      <c r="AB35" s="70" t="s">
        <v>92</v>
      </c>
      <c r="AC35" s="70" t="s">
        <v>92</v>
      </c>
      <c r="AD35" s="70" t="s">
        <v>92</v>
      </c>
      <c r="AE35" s="70" t="s">
        <v>92</v>
      </c>
      <c r="AF35" s="70" t="s">
        <v>92</v>
      </c>
      <c r="AG35" s="70" t="s">
        <v>92</v>
      </c>
      <c r="AH35" s="70" t="s">
        <v>92</v>
      </c>
      <c r="AI35" s="70" t="s">
        <v>92</v>
      </c>
      <c r="AJ35" s="70" t="s">
        <v>92</v>
      </c>
    </row>
    <row r="36" spans="1:36">
      <c r="A36" s="172" t="s">
        <v>134</v>
      </c>
      <c r="B36" s="102"/>
      <c r="C36" s="72">
        <v>7</v>
      </c>
      <c r="D36" s="72">
        <v>7</v>
      </c>
      <c r="E36" s="72">
        <v>10</v>
      </c>
      <c r="F36" s="72">
        <v>10</v>
      </c>
      <c r="G36" s="72">
        <v>10</v>
      </c>
      <c r="H36" s="72">
        <v>10</v>
      </c>
      <c r="I36" s="72">
        <v>10</v>
      </c>
      <c r="J36" s="72">
        <v>10</v>
      </c>
      <c r="K36" s="72">
        <v>13</v>
      </c>
      <c r="L36" s="72">
        <v>13</v>
      </c>
      <c r="M36" s="72">
        <v>13</v>
      </c>
      <c r="N36" s="72">
        <v>13</v>
      </c>
      <c r="O36" s="72">
        <v>13</v>
      </c>
      <c r="P36" s="72">
        <v>13</v>
      </c>
      <c r="Q36" s="72">
        <v>13</v>
      </c>
      <c r="R36" s="72">
        <v>13</v>
      </c>
      <c r="S36" s="72">
        <v>18</v>
      </c>
      <c r="T36" s="72">
        <v>18</v>
      </c>
      <c r="U36" s="72">
        <v>18</v>
      </c>
      <c r="V36" s="72">
        <v>18</v>
      </c>
      <c r="W36" s="72">
        <v>18</v>
      </c>
      <c r="X36" s="72">
        <v>18</v>
      </c>
      <c r="Y36" s="72">
        <v>18</v>
      </c>
      <c r="Z36" s="72">
        <v>18</v>
      </c>
      <c r="AA36" s="72">
        <v>22</v>
      </c>
      <c r="AB36" s="72">
        <v>22</v>
      </c>
      <c r="AC36" s="72">
        <v>22</v>
      </c>
      <c r="AD36" s="72">
        <v>22</v>
      </c>
      <c r="AE36" s="72">
        <v>22</v>
      </c>
      <c r="AF36" s="72">
        <v>22</v>
      </c>
      <c r="AG36" s="72">
        <v>25</v>
      </c>
      <c r="AH36" s="72">
        <v>25</v>
      </c>
      <c r="AI36" s="72">
        <v>25</v>
      </c>
      <c r="AJ36" s="72">
        <v>25</v>
      </c>
    </row>
    <row r="37" spans="1:36">
      <c r="A37" s="169" t="s">
        <v>135</v>
      </c>
      <c r="B37" s="119"/>
      <c r="C37" s="71">
        <v>1</v>
      </c>
      <c r="D37" s="71">
        <v>1</v>
      </c>
      <c r="E37" s="71">
        <v>2</v>
      </c>
      <c r="F37" s="71">
        <v>2</v>
      </c>
      <c r="G37" s="71">
        <v>2</v>
      </c>
      <c r="H37" s="71">
        <v>2</v>
      </c>
      <c r="I37" s="71">
        <v>2</v>
      </c>
      <c r="J37" s="71">
        <v>2</v>
      </c>
      <c r="K37" s="71">
        <v>3</v>
      </c>
      <c r="L37" s="71">
        <v>3</v>
      </c>
      <c r="M37" s="71">
        <v>3</v>
      </c>
      <c r="N37" s="71">
        <v>3</v>
      </c>
      <c r="O37" s="71">
        <v>3</v>
      </c>
      <c r="P37" s="71">
        <v>3</v>
      </c>
      <c r="Q37" s="71">
        <v>3</v>
      </c>
      <c r="R37" s="71">
        <v>3</v>
      </c>
      <c r="S37" s="71">
        <v>4</v>
      </c>
      <c r="T37" s="71">
        <v>4</v>
      </c>
      <c r="U37" s="71">
        <v>4</v>
      </c>
      <c r="V37" s="71">
        <v>4</v>
      </c>
      <c r="W37" s="71">
        <v>4</v>
      </c>
      <c r="X37" s="71">
        <v>4</v>
      </c>
      <c r="Y37" s="71">
        <v>4</v>
      </c>
      <c r="Z37" s="71">
        <v>4</v>
      </c>
      <c r="AA37" s="71">
        <v>4</v>
      </c>
      <c r="AB37" s="71">
        <v>4</v>
      </c>
      <c r="AC37" s="71">
        <v>4</v>
      </c>
      <c r="AD37" s="71">
        <v>4</v>
      </c>
      <c r="AE37" s="71">
        <v>4</v>
      </c>
      <c r="AF37" s="71">
        <v>4</v>
      </c>
      <c r="AG37" s="71">
        <v>5</v>
      </c>
      <c r="AH37" s="71">
        <v>5</v>
      </c>
      <c r="AI37" s="71">
        <v>5</v>
      </c>
      <c r="AJ37" s="71">
        <v>5</v>
      </c>
    </row>
    <row r="38" spans="1:36" ht="15" thickBot="1">
      <c r="A38" s="172" t="s">
        <v>136</v>
      </c>
      <c r="B38" s="104"/>
      <c r="C38" s="136" t="s">
        <v>92</v>
      </c>
      <c r="D38" s="72" t="s">
        <v>92</v>
      </c>
      <c r="E38" s="72" t="s">
        <v>92</v>
      </c>
      <c r="F38" s="72" t="s">
        <v>92</v>
      </c>
      <c r="G38" s="72" t="s">
        <v>92</v>
      </c>
      <c r="H38" s="72" t="s">
        <v>92</v>
      </c>
      <c r="I38" s="72" t="s">
        <v>92</v>
      </c>
      <c r="J38" s="72" t="s">
        <v>92</v>
      </c>
      <c r="K38" s="72" t="s">
        <v>92</v>
      </c>
      <c r="L38" s="72" t="s">
        <v>92</v>
      </c>
      <c r="M38" s="72" t="s">
        <v>92</v>
      </c>
      <c r="N38" s="72" t="s">
        <v>92</v>
      </c>
      <c r="O38" s="72" t="s">
        <v>92</v>
      </c>
      <c r="P38" s="72" t="s">
        <v>92</v>
      </c>
      <c r="Q38" s="72" t="s">
        <v>92</v>
      </c>
      <c r="R38" s="72" t="s">
        <v>92</v>
      </c>
      <c r="S38" s="72" t="s">
        <v>92</v>
      </c>
      <c r="T38" s="72" t="s">
        <v>92</v>
      </c>
      <c r="U38" s="72" t="s">
        <v>92</v>
      </c>
      <c r="V38" s="72" t="s">
        <v>92</v>
      </c>
      <c r="W38" s="72" t="s">
        <v>92</v>
      </c>
      <c r="X38" s="72" t="s">
        <v>92</v>
      </c>
      <c r="Y38" s="72" t="s">
        <v>92</v>
      </c>
      <c r="Z38" s="72" t="s">
        <v>92</v>
      </c>
      <c r="AA38" s="72" t="s">
        <v>92</v>
      </c>
      <c r="AB38" s="72" t="s">
        <v>92</v>
      </c>
      <c r="AC38" s="72" t="s">
        <v>92</v>
      </c>
      <c r="AD38" s="72" t="s">
        <v>92</v>
      </c>
      <c r="AE38" s="72" t="s">
        <v>92</v>
      </c>
      <c r="AF38" s="72" t="s">
        <v>92</v>
      </c>
      <c r="AG38" s="72" t="s">
        <v>92</v>
      </c>
      <c r="AH38" s="72" t="s">
        <v>92</v>
      </c>
      <c r="AI38" s="72" t="s">
        <v>92</v>
      </c>
      <c r="AJ38" s="72" t="s">
        <v>92</v>
      </c>
    </row>
    <row r="39" spans="1:36">
      <c r="A39" s="169" t="s">
        <v>137</v>
      </c>
      <c r="B39" s="119"/>
      <c r="C39" s="75">
        <v>70</v>
      </c>
      <c r="D39" s="75">
        <v>70</v>
      </c>
      <c r="E39" s="75">
        <v>95</v>
      </c>
      <c r="F39" s="75">
        <v>95</v>
      </c>
      <c r="G39" s="75">
        <v>95</v>
      </c>
      <c r="H39" s="75">
        <v>95</v>
      </c>
      <c r="I39" s="75">
        <v>95</v>
      </c>
      <c r="J39" s="75">
        <v>95</v>
      </c>
      <c r="K39" s="75">
        <v>130</v>
      </c>
      <c r="L39" s="75">
        <v>130</v>
      </c>
      <c r="M39" s="75">
        <v>130</v>
      </c>
      <c r="N39" s="75">
        <v>130</v>
      </c>
      <c r="O39" s="75">
        <v>130</v>
      </c>
      <c r="P39" s="75">
        <v>130</v>
      </c>
      <c r="Q39" s="75">
        <v>130</v>
      </c>
      <c r="R39" s="75">
        <v>130</v>
      </c>
      <c r="S39" s="75">
        <v>180</v>
      </c>
      <c r="T39" s="75">
        <v>180</v>
      </c>
      <c r="U39" s="75">
        <v>180</v>
      </c>
      <c r="V39" s="75">
        <v>180</v>
      </c>
      <c r="W39" s="75">
        <v>180</v>
      </c>
      <c r="X39" s="75">
        <v>180</v>
      </c>
      <c r="Y39" s="75">
        <v>180</v>
      </c>
      <c r="Z39" s="75">
        <v>180</v>
      </c>
      <c r="AA39" s="75">
        <v>230</v>
      </c>
      <c r="AB39" s="75">
        <v>230</v>
      </c>
      <c r="AC39" s="75">
        <v>230</v>
      </c>
      <c r="AD39" s="75">
        <v>230</v>
      </c>
      <c r="AE39" s="75">
        <v>230</v>
      </c>
      <c r="AF39" s="75">
        <v>230</v>
      </c>
      <c r="AG39" s="75">
        <v>255</v>
      </c>
      <c r="AH39" s="75">
        <v>255</v>
      </c>
      <c r="AI39" s="75">
        <v>255</v>
      </c>
      <c r="AJ39" s="75">
        <v>255</v>
      </c>
    </row>
    <row r="40" spans="1:36" ht="15" thickBot="1">
      <c r="A40" s="172" t="s">
        <v>138</v>
      </c>
      <c r="B40" s="104"/>
      <c r="C40" s="74" t="s">
        <v>92</v>
      </c>
      <c r="D40" s="74" t="s">
        <v>92</v>
      </c>
      <c r="E40" s="74" t="s">
        <v>92</v>
      </c>
      <c r="F40" s="74" t="s">
        <v>92</v>
      </c>
      <c r="G40" s="74" t="s">
        <v>92</v>
      </c>
      <c r="H40" s="74" t="s">
        <v>92</v>
      </c>
      <c r="I40" s="74" t="s">
        <v>92</v>
      </c>
      <c r="J40" s="74" t="s">
        <v>92</v>
      </c>
      <c r="K40" s="74" t="s">
        <v>92</v>
      </c>
      <c r="L40" s="74" t="s">
        <v>92</v>
      </c>
      <c r="M40" s="74" t="s">
        <v>92</v>
      </c>
      <c r="N40" s="74" t="s">
        <v>92</v>
      </c>
      <c r="O40" s="74" t="s">
        <v>92</v>
      </c>
      <c r="P40" s="74" t="s">
        <v>92</v>
      </c>
      <c r="Q40" s="74" t="s">
        <v>92</v>
      </c>
      <c r="R40" s="74" t="s">
        <v>92</v>
      </c>
      <c r="S40" s="74" t="s">
        <v>92</v>
      </c>
      <c r="T40" s="74" t="s">
        <v>92</v>
      </c>
      <c r="U40" s="74" t="s">
        <v>92</v>
      </c>
      <c r="V40" s="74" t="s">
        <v>92</v>
      </c>
      <c r="W40" s="74" t="s">
        <v>92</v>
      </c>
      <c r="X40" s="74" t="s">
        <v>92</v>
      </c>
      <c r="Y40" s="74" t="s">
        <v>92</v>
      </c>
      <c r="Z40" s="74" t="s">
        <v>92</v>
      </c>
      <c r="AA40" s="74" t="s">
        <v>92</v>
      </c>
      <c r="AB40" s="74" t="s">
        <v>92</v>
      </c>
      <c r="AC40" s="74" t="s">
        <v>92</v>
      </c>
      <c r="AD40" s="74" t="s">
        <v>92</v>
      </c>
      <c r="AE40" s="74" t="s">
        <v>92</v>
      </c>
      <c r="AF40" s="74" t="s">
        <v>92</v>
      </c>
      <c r="AG40" s="74" t="s">
        <v>92</v>
      </c>
      <c r="AH40" s="74" t="s">
        <v>92</v>
      </c>
      <c r="AI40" s="74" t="s">
        <v>92</v>
      </c>
      <c r="AJ40" s="74" t="s">
        <v>92</v>
      </c>
    </row>
    <row r="41" spans="1:36" ht="15" thickBot="1">
      <c r="A41" s="175" t="s">
        <v>139</v>
      </c>
      <c r="B41" s="104"/>
      <c r="C41" s="74">
        <v>100</v>
      </c>
      <c r="D41" s="74">
        <v>100</v>
      </c>
      <c r="E41" s="74">
        <v>200</v>
      </c>
      <c r="F41" s="74">
        <v>200</v>
      </c>
      <c r="G41" s="74">
        <v>200</v>
      </c>
      <c r="H41" s="74">
        <v>200</v>
      </c>
      <c r="I41" s="74">
        <v>200</v>
      </c>
      <c r="J41" s="74">
        <v>200</v>
      </c>
      <c r="K41" s="74">
        <v>250</v>
      </c>
      <c r="L41" s="74">
        <v>250</v>
      </c>
      <c r="M41" s="74">
        <v>250</v>
      </c>
      <c r="N41" s="74">
        <v>250</v>
      </c>
      <c r="O41" s="74">
        <v>250</v>
      </c>
      <c r="P41" s="74">
        <v>250</v>
      </c>
      <c r="Q41" s="74">
        <v>250</v>
      </c>
      <c r="R41" s="74">
        <v>250</v>
      </c>
      <c r="S41" s="74">
        <v>400</v>
      </c>
      <c r="T41" s="74">
        <v>400</v>
      </c>
      <c r="U41" s="74">
        <v>400</v>
      </c>
      <c r="V41" s="74">
        <v>400</v>
      </c>
      <c r="W41" s="74">
        <v>400</v>
      </c>
      <c r="X41" s="74">
        <v>400</v>
      </c>
      <c r="Y41" s="74">
        <v>400</v>
      </c>
      <c r="Z41" s="74">
        <v>400</v>
      </c>
      <c r="AA41" s="74">
        <v>500</v>
      </c>
      <c r="AB41" s="74">
        <v>500</v>
      </c>
      <c r="AC41" s="74">
        <v>500</v>
      </c>
      <c r="AD41" s="74">
        <v>500</v>
      </c>
      <c r="AE41" s="74">
        <v>500</v>
      </c>
      <c r="AF41" s="74">
        <v>500</v>
      </c>
      <c r="AG41" s="74">
        <v>600</v>
      </c>
      <c r="AH41" s="74">
        <v>600</v>
      </c>
      <c r="AI41" s="74">
        <v>600</v>
      </c>
      <c r="AJ41" s="74">
        <v>600</v>
      </c>
    </row>
    <row r="42" spans="1:36">
      <c r="A42" s="172" t="s">
        <v>140</v>
      </c>
      <c r="B42" s="102"/>
      <c r="C42" s="74">
        <v>200</v>
      </c>
      <c r="D42" s="74">
        <v>200</v>
      </c>
      <c r="E42" s="74">
        <v>250</v>
      </c>
      <c r="F42" s="74">
        <v>250</v>
      </c>
      <c r="G42" s="74">
        <v>250</v>
      </c>
      <c r="H42" s="74">
        <v>250</v>
      </c>
      <c r="I42" s="74">
        <v>250</v>
      </c>
      <c r="J42" s="74">
        <v>250</v>
      </c>
      <c r="K42" s="74">
        <v>300</v>
      </c>
      <c r="L42" s="74">
        <v>300</v>
      </c>
      <c r="M42" s="74">
        <v>300</v>
      </c>
      <c r="N42" s="74">
        <v>300</v>
      </c>
      <c r="O42" s="74">
        <v>300</v>
      </c>
      <c r="P42" s="74">
        <v>300</v>
      </c>
      <c r="Q42" s="74">
        <v>300</v>
      </c>
      <c r="R42" s="74">
        <v>300</v>
      </c>
      <c r="S42" s="74">
        <v>450</v>
      </c>
      <c r="T42" s="74">
        <v>450</v>
      </c>
      <c r="U42" s="74">
        <v>450</v>
      </c>
      <c r="V42" s="74">
        <v>450</v>
      </c>
      <c r="W42" s="74">
        <v>450</v>
      </c>
      <c r="X42" s="74">
        <v>450</v>
      </c>
      <c r="Y42" s="74">
        <v>450</v>
      </c>
      <c r="Z42" s="74">
        <v>450</v>
      </c>
      <c r="AA42" s="74">
        <v>500</v>
      </c>
      <c r="AB42" s="74">
        <v>500</v>
      </c>
      <c r="AC42" s="74">
        <v>500</v>
      </c>
      <c r="AD42" s="74">
        <v>500</v>
      </c>
      <c r="AE42" s="74">
        <v>500</v>
      </c>
      <c r="AF42" s="74">
        <v>500</v>
      </c>
      <c r="AG42" s="74">
        <v>600</v>
      </c>
      <c r="AH42" s="74">
        <v>600</v>
      </c>
      <c r="AI42" s="74">
        <v>600</v>
      </c>
      <c r="AJ42" s="74">
        <v>600</v>
      </c>
    </row>
    <row r="43" spans="1:36">
      <c r="A43" s="173" t="s">
        <v>141</v>
      </c>
      <c r="B43" s="121"/>
      <c r="C43" s="77" t="s">
        <v>92</v>
      </c>
      <c r="D43" s="77" t="s">
        <v>92</v>
      </c>
      <c r="E43" s="77" t="s">
        <v>92</v>
      </c>
      <c r="F43" s="77" t="s">
        <v>92</v>
      </c>
      <c r="G43" s="77" t="s">
        <v>92</v>
      </c>
      <c r="H43" s="77" t="s">
        <v>92</v>
      </c>
      <c r="I43" s="77" t="s">
        <v>92</v>
      </c>
      <c r="J43" s="77" t="s">
        <v>92</v>
      </c>
      <c r="K43" s="77" t="s">
        <v>92</v>
      </c>
      <c r="L43" s="77" t="s">
        <v>92</v>
      </c>
      <c r="M43" s="77" t="s">
        <v>92</v>
      </c>
      <c r="N43" s="77" t="s">
        <v>92</v>
      </c>
      <c r="O43" s="77" t="s">
        <v>92</v>
      </c>
      <c r="P43" s="77" t="s">
        <v>92</v>
      </c>
      <c r="Q43" s="77" t="s">
        <v>92</v>
      </c>
      <c r="R43" s="77" t="s">
        <v>92</v>
      </c>
      <c r="S43" s="77" t="s">
        <v>92</v>
      </c>
      <c r="T43" s="77" t="s">
        <v>92</v>
      </c>
      <c r="U43" s="77" t="s">
        <v>92</v>
      </c>
      <c r="V43" s="77" t="s">
        <v>92</v>
      </c>
      <c r="W43" s="77" t="s">
        <v>92</v>
      </c>
      <c r="X43" s="77" t="s">
        <v>92</v>
      </c>
      <c r="Y43" s="77" t="s">
        <v>92</v>
      </c>
      <c r="Z43" s="77" t="s">
        <v>92</v>
      </c>
      <c r="AA43" s="77" t="s">
        <v>92</v>
      </c>
      <c r="AB43" s="77" t="s">
        <v>92</v>
      </c>
      <c r="AC43" s="77" t="s">
        <v>92</v>
      </c>
      <c r="AD43" s="77" t="s">
        <v>92</v>
      </c>
      <c r="AE43" s="77" t="s">
        <v>92</v>
      </c>
      <c r="AF43" s="77" t="s">
        <v>92</v>
      </c>
      <c r="AG43" s="77" t="s">
        <v>92</v>
      </c>
      <c r="AH43" s="77" t="s">
        <v>92</v>
      </c>
      <c r="AI43" s="77" t="s">
        <v>92</v>
      </c>
      <c r="AJ43" s="77" t="s">
        <v>92</v>
      </c>
    </row>
    <row r="44" spans="1:36">
      <c r="A44" s="172" t="s">
        <v>142</v>
      </c>
      <c r="B44" s="102"/>
      <c r="C44" s="79" t="s">
        <v>92</v>
      </c>
      <c r="D44" s="79" t="s">
        <v>92</v>
      </c>
      <c r="E44" s="79" t="s">
        <v>92</v>
      </c>
      <c r="F44" s="79" t="s">
        <v>92</v>
      </c>
      <c r="G44" s="79" t="s">
        <v>92</v>
      </c>
      <c r="H44" s="79" t="s">
        <v>92</v>
      </c>
      <c r="I44" s="79" t="s">
        <v>92</v>
      </c>
      <c r="J44" s="79" t="s">
        <v>92</v>
      </c>
      <c r="K44" s="79" t="s">
        <v>92</v>
      </c>
      <c r="L44" s="79" t="s">
        <v>92</v>
      </c>
      <c r="M44" s="79" t="s">
        <v>92</v>
      </c>
      <c r="N44" s="79" t="s">
        <v>92</v>
      </c>
      <c r="O44" s="79" t="s">
        <v>92</v>
      </c>
      <c r="P44" s="79" t="s">
        <v>92</v>
      </c>
      <c r="Q44" s="79" t="s">
        <v>92</v>
      </c>
      <c r="R44" s="79" t="s">
        <v>92</v>
      </c>
      <c r="S44" s="79" t="s">
        <v>92</v>
      </c>
      <c r="T44" s="79" t="s">
        <v>92</v>
      </c>
      <c r="U44" s="79" t="s">
        <v>92</v>
      </c>
      <c r="V44" s="79" t="s">
        <v>92</v>
      </c>
      <c r="W44" s="79" t="s">
        <v>92</v>
      </c>
      <c r="X44" s="79" t="s">
        <v>92</v>
      </c>
      <c r="Y44" s="79" t="s">
        <v>92</v>
      </c>
      <c r="Z44" s="79" t="s">
        <v>92</v>
      </c>
      <c r="AA44" s="79" t="s">
        <v>92</v>
      </c>
      <c r="AB44" s="79" t="s">
        <v>92</v>
      </c>
      <c r="AC44" s="79" t="s">
        <v>92</v>
      </c>
      <c r="AD44" s="79" t="s">
        <v>92</v>
      </c>
      <c r="AE44" s="79" t="s">
        <v>92</v>
      </c>
      <c r="AF44" s="79" t="s">
        <v>92</v>
      </c>
      <c r="AG44" s="79" t="s">
        <v>92</v>
      </c>
      <c r="AH44" s="79" t="s">
        <v>92</v>
      </c>
      <c r="AI44" s="79" t="s">
        <v>92</v>
      </c>
      <c r="AJ44" s="79" t="s">
        <v>92</v>
      </c>
    </row>
    <row r="45" spans="1:36">
      <c r="A45" s="173" t="s">
        <v>143</v>
      </c>
      <c r="B45" s="121"/>
      <c r="C45" s="82" t="s">
        <v>92</v>
      </c>
      <c r="D45" s="82" t="s">
        <v>92</v>
      </c>
      <c r="E45" s="82" t="s">
        <v>92</v>
      </c>
      <c r="F45" s="82" t="s">
        <v>92</v>
      </c>
      <c r="G45" s="82" t="s">
        <v>92</v>
      </c>
      <c r="H45" s="82" t="s">
        <v>92</v>
      </c>
      <c r="I45" s="82" t="s">
        <v>92</v>
      </c>
      <c r="J45" s="82" t="s">
        <v>92</v>
      </c>
      <c r="K45" s="82" t="s">
        <v>92</v>
      </c>
      <c r="L45" s="82" t="s">
        <v>92</v>
      </c>
      <c r="M45" s="82" t="s">
        <v>92</v>
      </c>
      <c r="N45" s="82" t="s">
        <v>92</v>
      </c>
      <c r="O45" s="82" t="s">
        <v>92</v>
      </c>
      <c r="P45" s="82" t="s">
        <v>92</v>
      </c>
      <c r="Q45" s="82" t="s">
        <v>92</v>
      </c>
      <c r="R45" s="82" t="s">
        <v>92</v>
      </c>
      <c r="S45" s="82" t="s">
        <v>92</v>
      </c>
      <c r="T45" s="82" t="s">
        <v>92</v>
      </c>
      <c r="U45" s="82" t="s">
        <v>92</v>
      </c>
      <c r="V45" s="82" t="s">
        <v>92</v>
      </c>
      <c r="W45" s="82" t="s">
        <v>92</v>
      </c>
      <c r="X45" s="82" t="s">
        <v>92</v>
      </c>
      <c r="Y45" s="82" t="s">
        <v>92</v>
      </c>
      <c r="Z45" s="82" t="s">
        <v>92</v>
      </c>
      <c r="AA45" s="82" t="s">
        <v>92</v>
      </c>
      <c r="AB45" s="82" t="s">
        <v>92</v>
      </c>
      <c r="AC45" s="82" t="s">
        <v>92</v>
      </c>
      <c r="AD45" s="82" t="s">
        <v>92</v>
      </c>
      <c r="AE45" s="82" t="s">
        <v>92</v>
      </c>
      <c r="AF45" s="82" t="s">
        <v>92</v>
      </c>
      <c r="AG45" s="82" t="s">
        <v>92</v>
      </c>
      <c r="AH45" s="82" t="s">
        <v>92</v>
      </c>
      <c r="AI45" s="82" t="s">
        <v>92</v>
      </c>
      <c r="AJ45" s="82" t="s">
        <v>92</v>
      </c>
    </row>
    <row r="46" spans="1:36" ht="15" thickBot="1">
      <c r="A46" s="174" t="s">
        <v>144</v>
      </c>
      <c r="B46" s="104"/>
      <c r="C46" s="68" t="s">
        <v>92</v>
      </c>
      <c r="D46" s="68" t="s">
        <v>92</v>
      </c>
      <c r="E46" s="68" t="s">
        <v>92</v>
      </c>
      <c r="F46" s="68" t="s">
        <v>92</v>
      </c>
      <c r="G46" s="68" t="s">
        <v>92</v>
      </c>
      <c r="H46" s="68" t="s">
        <v>92</v>
      </c>
      <c r="I46" s="68" t="s">
        <v>92</v>
      </c>
      <c r="J46" s="68" t="s">
        <v>92</v>
      </c>
      <c r="K46" s="68" t="s">
        <v>92</v>
      </c>
      <c r="L46" s="68" t="s">
        <v>92</v>
      </c>
      <c r="M46" s="68" t="s">
        <v>92</v>
      </c>
      <c r="N46" s="68" t="s">
        <v>92</v>
      </c>
      <c r="O46" s="68" t="s">
        <v>92</v>
      </c>
      <c r="P46" s="68" t="s">
        <v>92</v>
      </c>
      <c r="Q46" s="68" t="s">
        <v>92</v>
      </c>
      <c r="R46" s="68" t="s">
        <v>92</v>
      </c>
      <c r="S46" s="68" t="s">
        <v>92</v>
      </c>
      <c r="T46" s="68" t="s">
        <v>92</v>
      </c>
      <c r="U46" s="68" t="s">
        <v>92</v>
      </c>
      <c r="V46" s="68" t="s">
        <v>92</v>
      </c>
      <c r="W46" s="68" t="s">
        <v>92</v>
      </c>
      <c r="X46" s="68" t="s">
        <v>92</v>
      </c>
      <c r="Y46" s="68" t="s">
        <v>92</v>
      </c>
      <c r="Z46" s="68" t="s">
        <v>92</v>
      </c>
      <c r="AA46" s="68" t="s">
        <v>92</v>
      </c>
      <c r="AB46" s="68" t="s">
        <v>92</v>
      </c>
      <c r="AC46" s="68" t="s">
        <v>92</v>
      </c>
      <c r="AD46" s="68" t="s">
        <v>92</v>
      </c>
      <c r="AE46" s="68" t="s">
        <v>92</v>
      </c>
      <c r="AF46" s="68" t="s">
        <v>92</v>
      </c>
      <c r="AG46" s="68" t="s">
        <v>92</v>
      </c>
      <c r="AH46" s="68" t="s">
        <v>92</v>
      </c>
      <c r="AI46" s="68" t="s">
        <v>92</v>
      </c>
      <c r="AJ46" s="68" t="s">
        <v>92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rder0 xmlns="fa28d30e-0349-4ce5-916f-34c135b42920" xsi:nil="true"/>
    <TaxCatchAll xmlns="4e400a02-b582-451c-b3dc-e10c465ad357" xsi:nil="true"/>
    <lcf76f155ced4ddcb4097134ff3c332f xmlns="fa28d30e-0349-4ce5-916f-34c135b4292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2C88AB88D879642888610102F93C26F" ma:contentTypeVersion="36" ma:contentTypeDescription="Create a new document." ma:contentTypeScope="" ma:versionID="8d0e6653c6ef047b41bc36dd86aaaf81">
  <xsd:schema xmlns:xsd="http://www.w3.org/2001/XMLSchema" xmlns:xs="http://www.w3.org/2001/XMLSchema" xmlns:p="http://schemas.microsoft.com/office/2006/metadata/properties" xmlns:ns2="fa28d30e-0349-4ce5-916f-34c135b42920" xmlns:ns3="4e400a02-b582-451c-b3dc-e10c465ad357" targetNamespace="http://schemas.microsoft.com/office/2006/metadata/properties" ma:root="true" ma:fieldsID="a92d6565e444555e5fb27be7e4747ae0" ns2:_="" ns3:_="">
    <xsd:import namespace="fa28d30e-0349-4ce5-916f-34c135b42920"/>
    <xsd:import namespace="4e400a02-b582-451c-b3dc-e10c465ad357"/>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Order0"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28d30e-0349-4ce5-916f-34c135b4292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Order0" ma:index="21" nillable="true" ma:displayName="Order" ma:format="Dropdown" ma:internalName="Order0" ma:percentage="FALSE">
      <xsd:simpleType>
        <xsd:restriction base="dms:Number"/>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a54e1815-2d86-458e-ad98-f61fa78874a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e400a02-b582-451c-b3dc-e10c465ad35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94e8ba62-3f99-47b7-9686-128dadeac66f}" ma:internalName="TaxCatchAll" ma:showField="CatchAllData" ma:web="4e400a02-b582-451c-b3dc-e10c465ad35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B720B3-98BB-47B4-B956-F8762760C10C}"/>
</file>

<file path=customXml/itemProps2.xml><?xml version="1.0" encoding="utf-8"?>
<ds:datastoreItem xmlns:ds="http://schemas.openxmlformats.org/officeDocument/2006/customXml" ds:itemID="{3794C0B7-33F6-4587-8626-23417888A537}"/>
</file>

<file path=customXml/itemProps3.xml><?xml version="1.0" encoding="utf-8"?>
<ds:datastoreItem xmlns:ds="http://schemas.openxmlformats.org/officeDocument/2006/customXml" ds:itemID="{CD1A21B8-276C-44E0-A443-EC969CC9E12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Casey Perno</dc:creator>
  <cp:keywords/>
  <dc:description/>
  <cp:lastModifiedBy/>
  <cp:revision/>
  <dcterms:created xsi:type="dcterms:W3CDTF">2015-06-09T18:37:05Z</dcterms:created>
  <dcterms:modified xsi:type="dcterms:W3CDTF">2024-04-11T09:48:46Z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0x010100D2C88AB88D879642888610102F93C26F</vt:lpwstr>
  </property>
  <property fmtid="{D5CDD505-2E9C-101B-9397-08002B2CF9AE}" pid="3" name="_NewReviewCycle">
    <vt:lpwstr/>
  </property>
  <property fmtid="{D5CDD505-2E9C-101B-9397-08002B2CF9AE}" pid="4" name="MediaServiceImageTags">
    <vt:lpwstr/>
  </property>
</Properties>
</file>