
<file path=[Content_Types].xml><?xml version="1.0" encoding="utf-8"?>
<Types xmlns="http://schemas.openxmlformats.org/package/2006/content-types">
  <Default Extension="bin" ContentType="application/vnd.openxmlformats-officedocument.spreadsheetml.printerSettings"/>
  <Default Extension="emf" ContentType="image/x-emf"/>
  <Default Extension="gif" ContentType="image/gif"/>
  <Default Extension="jpeg" ContentType="image/jpeg"/>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tables/table7.xml" ContentType="application/vnd.openxmlformats-officedocument.spreadsheetml.table+xml"/>
  <Override PartName="/xl/tables/table8.xml" ContentType="application/vnd.openxmlformats-officedocument.spreadsheetml.table+xml"/>
  <Override PartName="/xl/drawings/drawing8.xml" ContentType="application/vnd.openxmlformats-officedocument.drawing+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codeName="ThisWorkbook" defaultThemeVersion="166925"/>
  <mc:AlternateContent xmlns:mc="http://schemas.openxmlformats.org/markup-compatibility/2006">
    <mc:Choice Requires="x15">
      <x15ac:absPath xmlns:x15ac="http://schemas.microsoft.com/office/spreadsheetml/2010/11/ac" url="A:\Downloads\"/>
    </mc:Choice>
  </mc:AlternateContent>
  <xr:revisionPtr revIDLastSave="0" documentId="13_ncr:1_{2AB231FC-5AEE-49A1-9349-00E7A6D3E41E}" xr6:coauthVersionLast="47" xr6:coauthVersionMax="47" xr10:uidLastSave="{00000000-0000-0000-0000-000000000000}"/>
  <workbookProtection workbookAlgorithmName="SHA-512" workbookHashValue="uBBRvJZWOpLbxRCZDJQGyrOFPR+uJay+PGWCNXKDoW0B7pl8h4cLjhKR3QI+M8pOwuYOc+rAB+PSeYN8GST1Tw==" workbookSaltValue="lLbzwIEGlgXvLq6IH+DkYA==" workbookSpinCount="100000" lockStructure="1"/>
  <bookViews>
    <workbookView xWindow="28680" yWindow="-120" windowWidth="29040" windowHeight="15990" tabRatio="827" xr2:uid="{DF6D74B0-DD2D-4068-A863-438712ABEA66}"/>
  </bookViews>
  <sheets>
    <sheet name="IMPORTANT NOTICE" sheetId="13" r:id="rId1"/>
    <sheet name="mPKU tool user guide" sheetId="6" r:id="rId2"/>
    <sheet name="mPKU intake assessment tool" sheetId="2" r:id="rId3"/>
    <sheet name="LACTATION tool user guide" sheetId="11" r:id="rId4"/>
    <sheet name="DRIs" sheetId="4" state="hidden" r:id="rId5"/>
    <sheet name="Data" sheetId="3" state="hidden" r:id="rId6"/>
    <sheet name="LACTATION intake assessment" sheetId="8" r:id="rId7"/>
    <sheet name="Glossary" sheetId="9" state="hidden" r:id="rId8"/>
    <sheet name="Abbreviations" sheetId="14" r:id="rId9"/>
    <sheet name="References" sheetId="10" r:id="rId10"/>
    <sheet name="TULs" sheetId="7" state="hidden" r:id="rId11"/>
    <sheet name="Custom Products" sheetId="1" r:id="rId12"/>
  </sheets>
  <definedNames>
    <definedName name="_xlnm._FilterDatabase" localSheetId="2" hidden="1">'mPKU intake assessment tool'!$B$8:$E$12</definedName>
    <definedName name="air">'Custom Products'!$D$60</definedName>
    <definedName name="badge">'Custom Products'!$D$65</definedName>
    <definedName name="cooler">'Custom Products'!$D$59</definedName>
    <definedName name="custom_prod">'Custom Products'!$AP:$AP</definedName>
    <definedName name="custom1">'Custom Products'!$D$65</definedName>
    <definedName name="custom10">'Custom Products'!$D$74</definedName>
    <definedName name="custom2">'Custom Products'!$D$66</definedName>
    <definedName name="custom3">'Custom Products'!$D$67</definedName>
    <definedName name="custom4">'Custom Products'!$D$68</definedName>
    <definedName name="custom5">'Custom Products'!$D$69</definedName>
    <definedName name="custom6">'Custom Products'!$D$70</definedName>
    <definedName name="custom7">'Custom Products'!$D$71</definedName>
    <definedName name="custom8">'Custom Products'!$D$72</definedName>
    <definedName name="custom9">'Custom Products'!$D$73</definedName>
    <definedName name="express">'Custom Products'!$D$57</definedName>
    <definedName name="express_plus">'Custom Products'!$D$58</definedName>
    <definedName name="gmpower">'Custom Products'!$D$62</definedName>
    <definedName name="image_1">INDEX(#REF!,MATCH('mPKU intake assessment tool'!XEX1048576,#REF!,0))</definedName>
    <definedName name="Lact_product1">INDIRECT('LACTATION intake assessment'!$D$10)</definedName>
    <definedName name="Lact_product2">INDIRECT('LACTATION intake assessment'!$D$11)</definedName>
    <definedName name="Lact_product3">INDIRECT('LACTATION intake assessment'!$D$12)</definedName>
    <definedName name="Logo" localSheetId="4">INDEX(#REF!,MATCH('mPKU intake assessment tool'!A1048575,#REF!,0))</definedName>
    <definedName name="Logo" localSheetId="6">INDEX(#REF!,MATCH('LACTATION intake assessment'!A1048575,#REF!,0))</definedName>
    <definedName name="Logo" localSheetId="9">INDEX(#REF!,MATCH('mPKU intake assessment tool'!A1048575,#REF!,0))</definedName>
    <definedName name="Logo">INDEX(#REF!,MATCH('mPKU intake assessment tool'!A1048575,#REF!,0))</definedName>
    <definedName name="motion">'Custom Products'!$D$63</definedName>
    <definedName name="motion2">'Custom Products'!$D$64</definedName>
    <definedName name="NewNotes">References!$D$64</definedName>
    <definedName name="NewRDA">References!$C$22</definedName>
    <definedName name="NewRefs">References!$D$104</definedName>
    <definedName name="Notes">References!$A$60</definedName>
    <definedName name="PKU">'Custom Products'!$AV$25</definedName>
    <definedName name="preg_1">_xlfn.XLOOKUP('mPKU intake assessment tool'!$C$10,#REF!,#REF!)</definedName>
    <definedName name="preg_product1">INDIRECT('mPKU intake assessment tool'!$D$10)</definedName>
    <definedName name="preg_product2">INDIRECT('mPKU intake assessment tool'!$D$11)</definedName>
    <definedName name="Preg_product3">INDIRECT('mPKU intake assessment tool'!$D$12)</definedName>
    <definedName name="_xlnm.Print_Area" localSheetId="0">'IMPORTANT NOTICE'!$A$4:$R$27</definedName>
    <definedName name="_xlnm.Print_Area" localSheetId="6">'LACTATION intake assessment'!$B$1:$P$67</definedName>
    <definedName name="_xlnm.Print_Area" localSheetId="2">'mPKU intake assessment tool'!$A$1:$U$70</definedName>
    <definedName name="prod_dv" localSheetId="6">INDIRECT('LACTATION intake assessment'!$D$10)</definedName>
    <definedName name="prod_dv">INDIRECT('mPKU intake assessment tool'!#REF!)</definedName>
    <definedName name="prod_nut_data" localSheetId="6">prud_nut_data[]</definedName>
    <definedName name="prod_nut_data" localSheetId="9">prud_nut_data[]</definedName>
    <definedName name="prod_nut_data">prud_nut_data[]</definedName>
    <definedName name="Products" localSheetId="4">prud_nut_data[]</definedName>
    <definedName name="Products" localSheetId="6">prud_nut_data[]</definedName>
    <definedName name="Products" localSheetId="9">prud_nut_data[]</definedName>
    <definedName name="Products">prud_nut_data[]</definedName>
    <definedName name="RDARef">References!$B$4</definedName>
    <definedName name="Refs">References!$A$80</definedName>
    <definedName name="sphere">'Custom Products'!$D$55</definedName>
    <definedName name="sphere_liquid">'Custom Products'!$D$56</definedName>
    <definedName name="trio">'Custom Products'!$D$61</definedName>
  </definedNames>
  <calcPr calcId="191028" iterate="1"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6" i="1" l="1"/>
  <c r="F7" i="1"/>
  <c r="F8" i="1"/>
  <c r="F9" i="1"/>
  <c r="F10" i="1"/>
  <c r="F11" i="1"/>
  <c r="F12" i="1"/>
  <c r="F13" i="1"/>
  <c r="F14" i="1"/>
  <c r="F15" i="1"/>
  <c r="F16" i="1"/>
  <c r="F17" i="1"/>
  <c r="F18" i="1"/>
  <c r="F19" i="1"/>
  <c r="F20" i="1"/>
  <c r="F21" i="1"/>
  <c r="F22" i="1"/>
  <c r="F23" i="1"/>
  <c r="F24" i="1"/>
  <c r="F26" i="1"/>
  <c r="F28" i="1"/>
  <c r="F29" i="1"/>
  <c r="F30" i="1"/>
  <c r="F31" i="1"/>
  <c r="F32" i="1"/>
  <c r="F33" i="1"/>
  <c r="F34" i="1"/>
  <c r="F35" i="1"/>
  <c r="F36" i="1"/>
  <c r="F37" i="1"/>
  <c r="F38" i="1"/>
  <c r="F39" i="1"/>
  <c r="F40" i="1"/>
  <c r="F41" i="1"/>
  <c r="F42" i="1"/>
  <c r="F43" i="1"/>
  <c r="F44" i="1"/>
  <c r="F46" i="1"/>
  <c r="F47" i="1"/>
  <c r="F5" i="1"/>
  <c r="D29" i="8"/>
  <c r="C25" i="8"/>
  <c r="C23" i="8"/>
  <c r="C24" i="8"/>
  <c r="C26" i="2"/>
  <c r="C24" i="2"/>
  <c r="C25" i="2"/>
  <c r="D30" i="2" l="1"/>
  <c r="P6" i="1"/>
  <c r="P7" i="1"/>
  <c r="P8" i="1"/>
  <c r="P9" i="1"/>
  <c r="P10" i="1"/>
  <c r="P11" i="1"/>
  <c r="P12" i="1"/>
  <c r="P13" i="1"/>
  <c r="P14" i="1"/>
  <c r="P15" i="1"/>
  <c r="P16" i="1"/>
  <c r="P17" i="1"/>
  <c r="P18" i="1"/>
  <c r="P19" i="1"/>
  <c r="P20" i="1"/>
  <c r="P21" i="1"/>
  <c r="P22" i="1"/>
  <c r="P23" i="1"/>
  <c r="P24" i="1"/>
  <c r="P25" i="1"/>
  <c r="P26" i="1"/>
  <c r="P27" i="1"/>
  <c r="P28" i="1"/>
  <c r="P29" i="1"/>
  <c r="P30" i="1"/>
  <c r="P31" i="1"/>
  <c r="P32" i="1"/>
  <c r="P33" i="1"/>
  <c r="P34" i="1"/>
  <c r="P35" i="1"/>
  <c r="P36" i="1"/>
  <c r="P37" i="1"/>
  <c r="P38" i="1"/>
  <c r="P39" i="1"/>
  <c r="P40" i="1"/>
  <c r="P41" i="1"/>
  <c r="P42" i="1"/>
  <c r="P43" i="1"/>
  <c r="P44" i="1"/>
  <c r="P45" i="1"/>
  <c r="P46" i="1"/>
  <c r="P47" i="1"/>
  <c r="P5" i="1"/>
  <c r="D6" i="1" l="1"/>
  <c r="D8" i="1"/>
  <c r="D9" i="1"/>
  <c r="D10" i="1"/>
  <c r="D11" i="1"/>
  <c r="D12" i="1"/>
  <c r="D13" i="1"/>
  <c r="D14" i="1"/>
  <c r="D15" i="1"/>
  <c r="D16" i="1"/>
  <c r="D17" i="1"/>
  <c r="D18" i="1"/>
  <c r="D19" i="1"/>
  <c r="D20" i="1"/>
  <c r="D21" i="1"/>
  <c r="D22" i="1"/>
  <c r="D23" i="1"/>
  <c r="D24" i="1"/>
  <c r="D25" i="1"/>
  <c r="D26" i="1"/>
  <c r="D27" i="1"/>
  <c r="D28" i="1"/>
  <c r="D29" i="1"/>
  <c r="D30" i="1"/>
  <c r="D31" i="1"/>
  <c r="D32" i="1"/>
  <c r="D33" i="1"/>
  <c r="D34" i="1"/>
  <c r="D35" i="1"/>
  <c r="D36" i="1"/>
  <c r="D37" i="1"/>
  <c r="D38" i="1"/>
  <c r="D39" i="1"/>
  <c r="D40" i="1"/>
  <c r="D41" i="1"/>
  <c r="D42" i="1"/>
  <c r="D43" i="1"/>
  <c r="D44" i="1"/>
  <c r="D45" i="1"/>
  <c r="D46" i="1"/>
  <c r="D47" i="1"/>
  <c r="D5" i="1"/>
  <c r="D10" i="2"/>
  <c r="D11" i="8"/>
  <c r="D12" i="8"/>
  <c r="B11" i="2"/>
  <c r="B10" i="2"/>
  <c r="D11" i="2"/>
  <c r="AN6" i="1"/>
  <c r="AN8" i="1"/>
  <c r="AN9" i="1"/>
  <c r="AN10" i="1"/>
  <c r="AN11" i="1"/>
  <c r="AN12" i="1"/>
  <c r="AN13" i="1"/>
  <c r="AN14" i="1"/>
  <c r="AN15" i="1"/>
  <c r="AN16" i="1"/>
  <c r="AN17" i="1"/>
  <c r="AN18" i="1"/>
  <c r="AN19" i="1"/>
  <c r="AN20" i="1"/>
  <c r="AN21" i="1"/>
  <c r="AN22" i="1"/>
  <c r="AN23" i="1"/>
  <c r="AN24" i="1"/>
  <c r="AN25" i="1"/>
  <c r="AN26" i="1"/>
  <c r="AN27" i="1"/>
  <c r="AN28" i="1"/>
  <c r="AN29" i="1"/>
  <c r="AN30" i="1"/>
  <c r="AN31" i="1"/>
  <c r="AN32" i="1"/>
  <c r="AN33" i="1"/>
  <c r="AN34" i="1"/>
  <c r="AN35" i="1"/>
  <c r="AN36" i="1"/>
  <c r="AN37" i="1"/>
  <c r="AN38" i="1"/>
  <c r="AN39" i="1"/>
  <c r="AN40" i="1"/>
  <c r="AN41" i="1"/>
  <c r="AN42" i="1"/>
  <c r="AN43" i="1"/>
  <c r="AN44" i="1"/>
  <c r="AN45" i="1"/>
  <c r="AN46" i="1"/>
  <c r="AN47" i="1"/>
  <c r="AN48" i="1"/>
  <c r="AN5" i="1"/>
  <c r="AL6" i="1"/>
  <c r="AL8" i="1"/>
  <c r="AL9" i="1"/>
  <c r="AL10" i="1"/>
  <c r="AL11" i="1"/>
  <c r="AL12" i="1"/>
  <c r="AL13" i="1"/>
  <c r="AL14" i="1"/>
  <c r="AL15" i="1"/>
  <c r="AL16" i="1"/>
  <c r="AL17" i="1"/>
  <c r="AL18" i="1"/>
  <c r="AL19" i="1"/>
  <c r="AL20" i="1"/>
  <c r="AL21" i="1"/>
  <c r="AL22" i="1"/>
  <c r="AL23" i="1"/>
  <c r="AL24" i="1"/>
  <c r="AL25" i="1"/>
  <c r="AL26" i="1"/>
  <c r="AL27" i="1"/>
  <c r="AL28" i="1"/>
  <c r="AL29" i="1"/>
  <c r="AL30" i="1"/>
  <c r="AL31" i="1"/>
  <c r="AL32" i="1"/>
  <c r="AL33" i="1"/>
  <c r="AL34" i="1"/>
  <c r="AL35" i="1"/>
  <c r="AL36" i="1"/>
  <c r="AL37" i="1"/>
  <c r="AL38" i="1"/>
  <c r="AL39" i="1"/>
  <c r="AL40" i="1"/>
  <c r="AL41" i="1"/>
  <c r="AL42" i="1"/>
  <c r="AL43" i="1"/>
  <c r="AL44" i="1"/>
  <c r="AL45" i="1"/>
  <c r="AL46" i="1"/>
  <c r="AL47" i="1"/>
  <c r="AL48" i="1"/>
  <c r="AL5" i="1"/>
  <c r="AP6" i="1"/>
  <c r="AP8" i="1"/>
  <c r="AP9" i="1"/>
  <c r="AP10" i="1"/>
  <c r="AP11" i="1"/>
  <c r="AP12" i="1"/>
  <c r="AP13" i="1"/>
  <c r="AP14" i="1"/>
  <c r="AP15" i="1"/>
  <c r="AP16" i="1"/>
  <c r="AP17" i="1"/>
  <c r="AP18" i="1"/>
  <c r="AP19" i="1"/>
  <c r="AP20" i="1"/>
  <c r="AP21" i="1"/>
  <c r="AP22" i="1"/>
  <c r="AP23" i="1"/>
  <c r="AP24" i="1"/>
  <c r="AP25" i="1"/>
  <c r="AP26" i="1"/>
  <c r="AP27" i="1"/>
  <c r="AP28" i="1"/>
  <c r="AP29" i="1"/>
  <c r="AP30" i="1"/>
  <c r="AP31" i="1"/>
  <c r="AP32" i="1"/>
  <c r="AP33" i="1"/>
  <c r="AP34" i="1"/>
  <c r="AP35" i="1"/>
  <c r="AP36" i="1"/>
  <c r="AP37" i="1"/>
  <c r="AP38" i="1"/>
  <c r="AP39" i="1"/>
  <c r="AP40" i="1"/>
  <c r="AP41" i="1"/>
  <c r="AP42" i="1"/>
  <c r="AP43" i="1"/>
  <c r="AP44" i="1"/>
  <c r="AP45" i="1"/>
  <c r="AP46" i="1"/>
  <c r="AP47" i="1"/>
  <c r="AP48" i="1"/>
  <c r="AP5" i="1"/>
  <c r="AJ6" i="1"/>
  <c r="AJ8" i="1"/>
  <c r="AJ9" i="1"/>
  <c r="AJ10" i="1"/>
  <c r="AJ11" i="1"/>
  <c r="AJ12" i="1"/>
  <c r="AJ13" i="1"/>
  <c r="AJ14" i="1"/>
  <c r="AJ15" i="1"/>
  <c r="AJ16" i="1"/>
  <c r="AJ17" i="1"/>
  <c r="AJ18" i="1"/>
  <c r="AJ19" i="1"/>
  <c r="AJ20" i="1"/>
  <c r="AJ21" i="1"/>
  <c r="AJ22" i="1"/>
  <c r="AJ23" i="1"/>
  <c r="AJ24" i="1"/>
  <c r="AJ25" i="1"/>
  <c r="AJ26" i="1"/>
  <c r="AJ27" i="1"/>
  <c r="AJ28" i="1"/>
  <c r="AJ29" i="1"/>
  <c r="AJ30" i="1"/>
  <c r="AJ31" i="1"/>
  <c r="AJ32" i="1"/>
  <c r="AJ33" i="1"/>
  <c r="AJ34" i="1"/>
  <c r="AJ35" i="1"/>
  <c r="AJ36" i="1"/>
  <c r="AJ37" i="1"/>
  <c r="AJ38" i="1"/>
  <c r="AJ39" i="1"/>
  <c r="AJ40" i="1"/>
  <c r="AJ41" i="1"/>
  <c r="AJ42" i="1"/>
  <c r="AJ43" i="1"/>
  <c r="AJ44" i="1"/>
  <c r="AJ45" i="1"/>
  <c r="AJ46" i="1"/>
  <c r="AJ47" i="1"/>
  <c r="AJ48" i="1"/>
  <c r="AJ5" i="1"/>
  <c r="AH6" i="1"/>
  <c r="AH8" i="1"/>
  <c r="AH9" i="1"/>
  <c r="AH10" i="1"/>
  <c r="AH11" i="1"/>
  <c r="AH12" i="1"/>
  <c r="AH13" i="1"/>
  <c r="AH14" i="1"/>
  <c r="AH15" i="1"/>
  <c r="AH16" i="1"/>
  <c r="AH17" i="1"/>
  <c r="AH18" i="1"/>
  <c r="AH19" i="1"/>
  <c r="AH20" i="1"/>
  <c r="AH21" i="1"/>
  <c r="AH22" i="1"/>
  <c r="AH23" i="1"/>
  <c r="AH24" i="1"/>
  <c r="AH25" i="1"/>
  <c r="AH26" i="1"/>
  <c r="AH27" i="1"/>
  <c r="AH28" i="1"/>
  <c r="AH29" i="1"/>
  <c r="AH30" i="1"/>
  <c r="AH31" i="1"/>
  <c r="AH32" i="1"/>
  <c r="AH33" i="1"/>
  <c r="AH34" i="1"/>
  <c r="AH35" i="1"/>
  <c r="AH36" i="1"/>
  <c r="AH37" i="1"/>
  <c r="AH38" i="1"/>
  <c r="AH39" i="1"/>
  <c r="AH40" i="1"/>
  <c r="AH41" i="1"/>
  <c r="AH42" i="1"/>
  <c r="AH43" i="1"/>
  <c r="AH44" i="1"/>
  <c r="AH45" i="1"/>
  <c r="AH46" i="1"/>
  <c r="AH47" i="1"/>
  <c r="AH48" i="1"/>
  <c r="AH5" i="1"/>
  <c r="AF6" i="1"/>
  <c r="AF8" i="1"/>
  <c r="AF9" i="1"/>
  <c r="AF10" i="1"/>
  <c r="AF11" i="1"/>
  <c r="AF12" i="1"/>
  <c r="AF13" i="1"/>
  <c r="AF14" i="1"/>
  <c r="AF15" i="1"/>
  <c r="AF16" i="1"/>
  <c r="AF17" i="1"/>
  <c r="AF18" i="1"/>
  <c r="AF19" i="1"/>
  <c r="AF20" i="1"/>
  <c r="AF21" i="1"/>
  <c r="AF22" i="1"/>
  <c r="AF23" i="1"/>
  <c r="AF24" i="1"/>
  <c r="AF25" i="1"/>
  <c r="AF26" i="1"/>
  <c r="AF27" i="1"/>
  <c r="AF28" i="1"/>
  <c r="AF29" i="1"/>
  <c r="AF30" i="1"/>
  <c r="AF31" i="1"/>
  <c r="AF32" i="1"/>
  <c r="AF33" i="1"/>
  <c r="AF34" i="1"/>
  <c r="AF35" i="1"/>
  <c r="AF36" i="1"/>
  <c r="AF37" i="1"/>
  <c r="AF38" i="1"/>
  <c r="AF39" i="1"/>
  <c r="AF40" i="1"/>
  <c r="AF41" i="1"/>
  <c r="AF42" i="1"/>
  <c r="AF43" i="1"/>
  <c r="AF44" i="1"/>
  <c r="AF45" i="1"/>
  <c r="AF46" i="1"/>
  <c r="AF47" i="1"/>
  <c r="AF48" i="1"/>
  <c r="AF5" i="1"/>
  <c r="AD6" i="1"/>
  <c r="AD8" i="1"/>
  <c r="AD9" i="1"/>
  <c r="AD10" i="1"/>
  <c r="AD11" i="1"/>
  <c r="AD12" i="1"/>
  <c r="AD13" i="1"/>
  <c r="AD14" i="1"/>
  <c r="AD15" i="1"/>
  <c r="AD16" i="1"/>
  <c r="AD17" i="1"/>
  <c r="AD18" i="1"/>
  <c r="AD19" i="1"/>
  <c r="AD20" i="1"/>
  <c r="AD21" i="1"/>
  <c r="AD22" i="1"/>
  <c r="AD23" i="1"/>
  <c r="AD24" i="1"/>
  <c r="AD25" i="1"/>
  <c r="AD26" i="1"/>
  <c r="AD27" i="1"/>
  <c r="AD28" i="1"/>
  <c r="AD29" i="1"/>
  <c r="AD30" i="1"/>
  <c r="AD31" i="1"/>
  <c r="AD32" i="1"/>
  <c r="AD33" i="1"/>
  <c r="AD34" i="1"/>
  <c r="AD35" i="1"/>
  <c r="AD36" i="1"/>
  <c r="AD37" i="1"/>
  <c r="AD38" i="1"/>
  <c r="AD39" i="1"/>
  <c r="AD40" i="1"/>
  <c r="AD41" i="1"/>
  <c r="AD42" i="1"/>
  <c r="AD43" i="1"/>
  <c r="AD44" i="1"/>
  <c r="AD45" i="1"/>
  <c r="AD46" i="1"/>
  <c r="AD47" i="1"/>
  <c r="AD48" i="1"/>
  <c r="AD5" i="1"/>
  <c r="AB6" i="1"/>
  <c r="AB8" i="1"/>
  <c r="AB9" i="1"/>
  <c r="AB10" i="1"/>
  <c r="AB11" i="1"/>
  <c r="AB12" i="1"/>
  <c r="AB13" i="1"/>
  <c r="AB14" i="1"/>
  <c r="AB15" i="1"/>
  <c r="AB16" i="1"/>
  <c r="AB17" i="1"/>
  <c r="AB18" i="1"/>
  <c r="AB19" i="1"/>
  <c r="AB20" i="1"/>
  <c r="AB21" i="1"/>
  <c r="AB22" i="1"/>
  <c r="AB23" i="1"/>
  <c r="AB24" i="1"/>
  <c r="AB25" i="1"/>
  <c r="AB26" i="1"/>
  <c r="AB27" i="1"/>
  <c r="AB28" i="1"/>
  <c r="AB29" i="1"/>
  <c r="AB30" i="1"/>
  <c r="AB31" i="1"/>
  <c r="AB32" i="1"/>
  <c r="AB33" i="1"/>
  <c r="AB34" i="1"/>
  <c r="AB35" i="1"/>
  <c r="AB36" i="1"/>
  <c r="AB37" i="1"/>
  <c r="AB38" i="1"/>
  <c r="AB39" i="1"/>
  <c r="AB40" i="1"/>
  <c r="AB41" i="1"/>
  <c r="AB42" i="1"/>
  <c r="AB43" i="1"/>
  <c r="AB44" i="1"/>
  <c r="AB45" i="1"/>
  <c r="AB46" i="1"/>
  <c r="AB47" i="1"/>
  <c r="AB48" i="1"/>
  <c r="AB5" i="1"/>
  <c r="Z6" i="1"/>
  <c r="Z8" i="1"/>
  <c r="Z9" i="1"/>
  <c r="Z10" i="1"/>
  <c r="Z11" i="1"/>
  <c r="Z12" i="1"/>
  <c r="Z13" i="1"/>
  <c r="Z14" i="1"/>
  <c r="Z15" i="1"/>
  <c r="Z16" i="1"/>
  <c r="Z17" i="1"/>
  <c r="Z18" i="1"/>
  <c r="Z19" i="1"/>
  <c r="Z20" i="1"/>
  <c r="Z21" i="1"/>
  <c r="Z22" i="1"/>
  <c r="Z23" i="1"/>
  <c r="Z24" i="1"/>
  <c r="Z25" i="1"/>
  <c r="Z26" i="1"/>
  <c r="Z27" i="1"/>
  <c r="Z28" i="1"/>
  <c r="Z29" i="1"/>
  <c r="Z30" i="1"/>
  <c r="Z31" i="1"/>
  <c r="Z32" i="1"/>
  <c r="Z33" i="1"/>
  <c r="Z34" i="1"/>
  <c r="Z35" i="1"/>
  <c r="Z36" i="1"/>
  <c r="Z37" i="1"/>
  <c r="Z38" i="1"/>
  <c r="Z39" i="1"/>
  <c r="Z40" i="1"/>
  <c r="Z41" i="1"/>
  <c r="Z42" i="1"/>
  <c r="Z43" i="1"/>
  <c r="Z44" i="1"/>
  <c r="Z45" i="1"/>
  <c r="Z46" i="1"/>
  <c r="Z47" i="1"/>
  <c r="Z48" i="1"/>
  <c r="Z5" i="1"/>
  <c r="X6" i="1"/>
  <c r="X8" i="1"/>
  <c r="X9" i="1"/>
  <c r="X10" i="1"/>
  <c r="X11" i="1"/>
  <c r="X12" i="1"/>
  <c r="X13" i="1"/>
  <c r="X14" i="1"/>
  <c r="X15" i="1"/>
  <c r="X16" i="1"/>
  <c r="X17" i="1"/>
  <c r="X18" i="1"/>
  <c r="X19" i="1"/>
  <c r="X20" i="1"/>
  <c r="X21" i="1"/>
  <c r="X22" i="1"/>
  <c r="X23" i="1"/>
  <c r="X24" i="1"/>
  <c r="X25" i="1"/>
  <c r="X26" i="1"/>
  <c r="X27" i="1"/>
  <c r="X28" i="1"/>
  <c r="X29" i="1"/>
  <c r="X30" i="1"/>
  <c r="X31" i="1"/>
  <c r="X32" i="1"/>
  <c r="X33" i="1"/>
  <c r="X34" i="1"/>
  <c r="X35" i="1"/>
  <c r="X36" i="1"/>
  <c r="X37" i="1"/>
  <c r="X38" i="1"/>
  <c r="X39" i="1"/>
  <c r="X40" i="1"/>
  <c r="X41" i="1"/>
  <c r="X42" i="1"/>
  <c r="X43" i="1"/>
  <c r="X44" i="1"/>
  <c r="X45" i="1"/>
  <c r="X46" i="1"/>
  <c r="X47" i="1"/>
  <c r="X48" i="1"/>
  <c r="X5" i="1"/>
  <c r="B11" i="8"/>
  <c r="A74" i="1" l="1"/>
  <c r="D23" i="8"/>
  <c r="A73" i="1"/>
  <c r="A72" i="1"/>
  <c r="A71" i="1"/>
  <c r="A70" i="1"/>
  <c r="A69" i="1"/>
  <c r="A68" i="1"/>
  <c r="A67" i="1"/>
  <c r="A66" i="1"/>
  <c r="A65" i="1"/>
  <c r="D24" i="2"/>
  <c r="AA69" i="2"/>
  <c r="O33" i="8"/>
  <c r="O31" i="8"/>
  <c r="B10" i="8" l="1"/>
  <c r="R52" i="8" s="1"/>
  <c r="D10" i="8"/>
  <c r="B12" i="8"/>
  <c r="B12" i="2"/>
  <c r="D12" i="2"/>
  <c r="N6" i="1"/>
  <c r="AA29" i="2" s="1"/>
  <c r="N8" i="1"/>
  <c r="N9" i="1"/>
  <c r="N10" i="1"/>
  <c r="N11" i="1"/>
  <c r="N12" i="1"/>
  <c r="N13" i="1"/>
  <c r="N14" i="1"/>
  <c r="N15" i="1"/>
  <c r="N16" i="1"/>
  <c r="N17" i="1"/>
  <c r="N18" i="1"/>
  <c r="N19" i="1"/>
  <c r="N20" i="1"/>
  <c r="N21" i="1"/>
  <c r="N22" i="1"/>
  <c r="N23" i="1"/>
  <c r="N24" i="1"/>
  <c r="N26" i="1"/>
  <c r="N28" i="1"/>
  <c r="N29" i="1"/>
  <c r="N30" i="1"/>
  <c r="N31" i="1"/>
  <c r="N32" i="1"/>
  <c r="N33" i="1"/>
  <c r="N34" i="1"/>
  <c r="N35" i="1"/>
  <c r="N36" i="1"/>
  <c r="N37" i="1"/>
  <c r="N38" i="1"/>
  <c r="N39" i="1"/>
  <c r="N40" i="1"/>
  <c r="N41" i="1"/>
  <c r="N42" i="1"/>
  <c r="N43" i="1"/>
  <c r="N44" i="1"/>
  <c r="N46" i="1"/>
  <c r="N47" i="1"/>
  <c r="N5" i="1"/>
  <c r="AA28" i="2" s="1"/>
  <c r="L6" i="1"/>
  <c r="L8" i="1"/>
  <c r="L9" i="1"/>
  <c r="L10" i="1"/>
  <c r="L11" i="1"/>
  <c r="L12" i="1"/>
  <c r="L13" i="1"/>
  <c r="AB36" i="2" s="1"/>
  <c r="L14" i="1"/>
  <c r="L15" i="1"/>
  <c r="L16" i="1"/>
  <c r="L17" i="1"/>
  <c r="L18" i="1"/>
  <c r="L19" i="1"/>
  <c r="L20" i="1"/>
  <c r="L21" i="1"/>
  <c r="AB44" i="2" s="1"/>
  <c r="L22" i="1"/>
  <c r="L23" i="1"/>
  <c r="L24" i="1"/>
  <c r="L26" i="1"/>
  <c r="L28" i="1"/>
  <c r="L29" i="1"/>
  <c r="L30" i="1"/>
  <c r="L31" i="1"/>
  <c r="L32" i="1"/>
  <c r="L33" i="1"/>
  <c r="L34" i="1"/>
  <c r="L35" i="1"/>
  <c r="L36" i="1"/>
  <c r="AB55" i="2" s="1"/>
  <c r="L37" i="1"/>
  <c r="L38" i="1"/>
  <c r="L39" i="1"/>
  <c r="L40" i="1"/>
  <c r="L41" i="1"/>
  <c r="L42" i="1"/>
  <c r="L43" i="1"/>
  <c r="L44" i="1"/>
  <c r="AB62" i="2" s="1"/>
  <c r="L46" i="1"/>
  <c r="L47" i="1"/>
  <c r="L5" i="1"/>
  <c r="J6" i="1"/>
  <c r="S28" i="8" s="1"/>
  <c r="J8" i="1"/>
  <c r="J9" i="1"/>
  <c r="J10" i="1"/>
  <c r="J11" i="1"/>
  <c r="J12" i="1"/>
  <c r="J13" i="1"/>
  <c r="J14" i="1"/>
  <c r="J15" i="1"/>
  <c r="J16" i="1"/>
  <c r="J17" i="1"/>
  <c r="J18" i="1"/>
  <c r="J19" i="1"/>
  <c r="J20" i="1"/>
  <c r="J21" i="1"/>
  <c r="J22" i="1"/>
  <c r="J23" i="1"/>
  <c r="J24" i="1"/>
  <c r="J26" i="1"/>
  <c r="J28" i="1"/>
  <c r="J29" i="1"/>
  <c r="J30" i="1"/>
  <c r="J31" i="1"/>
  <c r="J32" i="1"/>
  <c r="J33" i="1"/>
  <c r="J34" i="1"/>
  <c r="J35" i="1"/>
  <c r="J36" i="1"/>
  <c r="J37" i="1"/>
  <c r="J38" i="1"/>
  <c r="J39" i="1"/>
  <c r="J40" i="1"/>
  <c r="J41" i="1"/>
  <c r="J42" i="1"/>
  <c r="J43" i="1"/>
  <c r="J44" i="1"/>
  <c r="J46" i="1"/>
  <c r="J47" i="1"/>
  <c r="J5" i="1"/>
  <c r="H6" i="1"/>
  <c r="H8" i="1"/>
  <c r="H9" i="1"/>
  <c r="H10" i="1"/>
  <c r="H11" i="1"/>
  <c r="AB34" i="2" s="1"/>
  <c r="H12" i="1"/>
  <c r="H13" i="1"/>
  <c r="H14" i="1"/>
  <c r="H15" i="1"/>
  <c r="H16" i="1"/>
  <c r="H17" i="1"/>
  <c r="H18" i="1"/>
  <c r="H19" i="1"/>
  <c r="H20" i="1"/>
  <c r="AB43" i="2" s="1"/>
  <c r="H21" i="1"/>
  <c r="H22" i="1"/>
  <c r="H23" i="1"/>
  <c r="H24" i="1"/>
  <c r="H26" i="1"/>
  <c r="H28" i="1"/>
  <c r="H29" i="1"/>
  <c r="H30" i="1"/>
  <c r="H31" i="1"/>
  <c r="H32" i="1"/>
  <c r="H33" i="1"/>
  <c r="H34" i="1"/>
  <c r="H35" i="1"/>
  <c r="H36" i="1"/>
  <c r="H37" i="1"/>
  <c r="H38" i="1"/>
  <c r="H39" i="1"/>
  <c r="H40" i="1"/>
  <c r="H41" i="1"/>
  <c r="H42" i="1"/>
  <c r="H43" i="1"/>
  <c r="H44" i="1"/>
  <c r="H46" i="1"/>
  <c r="H47" i="1"/>
  <c r="AB64" i="2" s="1"/>
  <c r="H5" i="1"/>
  <c r="AB57" i="2"/>
  <c r="AB61" i="2" l="1"/>
  <c r="AB60" i="2"/>
  <c r="AB53" i="2"/>
  <c r="AB54" i="2"/>
  <c r="AB48" i="2"/>
  <c r="AB40" i="2"/>
  <c r="AB32" i="2"/>
  <c r="AB47" i="2"/>
  <c r="AB39" i="2"/>
  <c r="AB31" i="2"/>
  <c r="S37" i="8"/>
  <c r="AB52" i="2"/>
  <c r="AB46" i="2"/>
  <c r="AB38" i="2"/>
  <c r="AB29" i="2"/>
  <c r="AB59" i="2"/>
  <c r="AB58" i="2"/>
  <c r="AB51" i="2"/>
  <c r="AB45" i="2"/>
  <c r="AB37" i="2"/>
  <c r="AB50" i="2"/>
  <c r="AB28" i="2"/>
  <c r="AB35" i="2"/>
  <c r="AB49" i="2"/>
  <c r="AB41" i="2"/>
  <c r="AB33" i="2"/>
  <c r="AB56" i="2"/>
  <c r="AB63" i="2"/>
  <c r="AB42" i="2"/>
  <c r="T28" i="8"/>
  <c r="T58" i="8"/>
  <c r="T57" i="8"/>
  <c r="T35" i="8"/>
  <c r="T63" i="8"/>
  <c r="T34" i="8"/>
  <c r="T62" i="8"/>
  <c r="T55" i="8"/>
  <c r="T49" i="8"/>
  <c r="T41" i="8"/>
  <c r="T33" i="8"/>
  <c r="T51" i="8"/>
  <c r="T50" i="8"/>
  <c r="T43" i="8"/>
  <c r="T42" i="8"/>
  <c r="T61" i="8"/>
  <c r="T54" i="8"/>
  <c r="T48" i="8"/>
  <c r="T40" i="8"/>
  <c r="T32" i="8"/>
  <c r="T45" i="8"/>
  <c r="T44" i="8"/>
  <c r="T27" i="8"/>
  <c r="T60" i="8"/>
  <c r="T53" i="8"/>
  <c r="T47" i="8"/>
  <c r="T39" i="8"/>
  <c r="T31" i="8"/>
  <c r="T37" i="8"/>
  <c r="T36" i="8"/>
  <c r="T56" i="8"/>
  <c r="T59" i="8"/>
  <c r="T52" i="8"/>
  <c r="T46" i="8"/>
  <c r="T38" i="8"/>
  <c r="T30" i="8"/>
  <c r="R34" i="8"/>
  <c r="S34" i="8"/>
  <c r="AA35" i="2"/>
  <c r="AA42" i="2"/>
  <c r="R41" i="8"/>
  <c r="S41" i="8"/>
  <c r="AA62" i="2"/>
  <c r="S61" i="8"/>
  <c r="R61" i="8"/>
  <c r="AA55" i="2"/>
  <c r="S54" i="8"/>
  <c r="R54" i="8"/>
  <c r="R48" i="8"/>
  <c r="S48" i="8"/>
  <c r="AA49" i="2"/>
  <c r="AA41" i="2"/>
  <c r="R40" i="8"/>
  <c r="S40" i="8"/>
  <c r="AA33" i="2"/>
  <c r="R32" i="8"/>
  <c r="S32" i="8"/>
  <c r="R27" i="8"/>
  <c r="S27" i="8"/>
  <c r="AA64" i="2"/>
  <c r="R63" i="8"/>
  <c r="S63" i="8"/>
  <c r="S62" i="8"/>
  <c r="R62" i="8"/>
  <c r="AA63" i="2"/>
  <c r="R49" i="8"/>
  <c r="S49" i="8"/>
  <c r="AA50" i="2"/>
  <c r="R60" i="8"/>
  <c r="S60" i="8"/>
  <c r="AA61" i="2"/>
  <c r="R53" i="8"/>
  <c r="AA54" i="2"/>
  <c r="S53" i="8"/>
  <c r="AA48" i="2"/>
  <c r="S47" i="8"/>
  <c r="R47" i="8"/>
  <c r="S39" i="8"/>
  <c r="AA40" i="2"/>
  <c r="R39" i="8"/>
  <c r="R31" i="8"/>
  <c r="AA32" i="2"/>
  <c r="S31" i="8"/>
  <c r="S33" i="8"/>
  <c r="R33" i="8"/>
  <c r="AA34" i="2"/>
  <c r="S59" i="8"/>
  <c r="R59" i="8"/>
  <c r="AA60" i="2"/>
  <c r="AA53" i="2"/>
  <c r="S52" i="8"/>
  <c r="R46" i="8"/>
  <c r="S46" i="8"/>
  <c r="AA47" i="2"/>
  <c r="R38" i="8"/>
  <c r="S38" i="8"/>
  <c r="AA39" i="2"/>
  <c r="S30" i="8"/>
  <c r="R30" i="8"/>
  <c r="AA31" i="2"/>
  <c r="AC29" i="2"/>
  <c r="AC31" i="2"/>
  <c r="AC42" i="2"/>
  <c r="AC56" i="2"/>
  <c r="AC54" i="2"/>
  <c r="AC53" i="2"/>
  <c r="AC34" i="2"/>
  <c r="AC48" i="2"/>
  <c r="AC46" i="2"/>
  <c r="AC58" i="2"/>
  <c r="AC45" i="2"/>
  <c r="AC59" i="2"/>
  <c r="AC40" i="2"/>
  <c r="AC38" i="2"/>
  <c r="AC44" i="2"/>
  <c r="AC28" i="2"/>
  <c r="AC37" i="2"/>
  <c r="AC50" i="2"/>
  <c r="AC32" i="2"/>
  <c r="AC60" i="2"/>
  <c r="AC57" i="2"/>
  <c r="AC63" i="2"/>
  <c r="AC36" i="2"/>
  <c r="AC62" i="2"/>
  <c r="AC55" i="2"/>
  <c r="AC52" i="2"/>
  <c r="AC41" i="2"/>
  <c r="AC35" i="2"/>
  <c r="AC43" i="2"/>
  <c r="AC39" i="2"/>
  <c r="AC64" i="2"/>
  <c r="AC51" i="2"/>
  <c r="AC61" i="2"/>
  <c r="AC47" i="2"/>
  <c r="AC33" i="2"/>
  <c r="AC49" i="2"/>
  <c r="R56" i="8"/>
  <c r="S56" i="8"/>
  <c r="AA57" i="2"/>
  <c r="R35" i="8"/>
  <c r="AA36" i="2"/>
  <c r="S35" i="8"/>
  <c r="R42" i="8"/>
  <c r="S42" i="8"/>
  <c r="AA43" i="2"/>
  <c r="S55" i="8"/>
  <c r="AA56" i="2"/>
  <c r="R55" i="8"/>
  <c r="R58" i="8"/>
  <c r="AA59" i="2"/>
  <c r="S58" i="8"/>
  <c r="R51" i="8"/>
  <c r="AA52" i="2"/>
  <c r="S51" i="8"/>
  <c r="AA46" i="2"/>
  <c r="R45" i="8"/>
  <c r="S45" i="8"/>
  <c r="R37" i="8"/>
  <c r="AA38" i="2"/>
  <c r="R28" i="8"/>
  <c r="AA44" i="2"/>
  <c r="R43" i="8"/>
  <c r="S43" i="8"/>
  <c r="AA58" i="2"/>
  <c r="S57" i="8"/>
  <c r="R57" i="8"/>
  <c r="S50" i="8"/>
  <c r="AA51" i="2"/>
  <c r="R50" i="8"/>
  <c r="AA45" i="2"/>
  <c r="R44" i="8"/>
  <c r="S44" i="8"/>
  <c r="S36" i="8"/>
  <c r="AA37" i="2"/>
  <c r="R36" i="8"/>
  <c r="D28" i="2" l="1"/>
  <c r="D50" i="2"/>
  <c r="D47" i="2"/>
  <c r="D55" i="2"/>
  <c r="D54" i="2"/>
  <c r="D29" i="2"/>
  <c r="D52" i="8"/>
  <c r="D35" i="2"/>
  <c r="D54" i="8"/>
  <c r="D44" i="2"/>
  <c r="D51" i="2"/>
  <c r="D53" i="2"/>
  <c r="D33" i="8"/>
  <c r="D46" i="2"/>
  <c r="D52" i="2"/>
  <c r="D40" i="2"/>
  <c r="D42" i="8"/>
  <c r="D47" i="8"/>
  <c r="D41" i="8"/>
  <c r="D57" i="8"/>
  <c r="D38" i="2"/>
  <c r="D51" i="8"/>
  <c r="D49" i="2"/>
  <c r="D56" i="2"/>
  <c r="D60" i="2"/>
  <c r="D31" i="8"/>
  <c r="D27" i="8"/>
  <c r="D37" i="8"/>
  <c r="D41" i="2"/>
  <c r="D32" i="2"/>
  <c r="D59" i="8"/>
  <c r="D39" i="8"/>
  <c r="D53" i="8"/>
  <c r="D62" i="8"/>
  <c r="D39" i="2"/>
  <c r="D55" i="8"/>
  <c r="D62" i="2"/>
  <c r="D46" i="8"/>
  <c r="D56" i="8"/>
  <c r="D50" i="8"/>
  <c r="D34" i="2"/>
  <c r="D43" i="2"/>
  <c r="D38" i="8"/>
  <c r="D44" i="8"/>
  <c r="D58" i="2"/>
  <c r="D43" i="8"/>
  <c r="D36" i="8"/>
  <c r="D63" i="2"/>
  <c r="D48" i="2"/>
  <c r="D49" i="8"/>
  <c r="D61" i="2"/>
  <c r="D32" i="8"/>
  <c r="D42" i="2"/>
  <c r="D48" i="8"/>
  <c r="D58" i="8"/>
  <c r="D37" i="2"/>
  <c r="D33" i="2"/>
  <c r="D45" i="2"/>
  <c r="D45" i="8"/>
  <c r="D35" i="8"/>
  <c r="D31" i="2"/>
  <c r="D60" i="8"/>
  <c r="D63" i="8"/>
  <c r="D40" i="8"/>
  <c r="D59" i="2"/>
  <c r="D28" i="8"/>
  <c r="D57" i="2"/>
  <c r="D36" i="2"/>
  <c r="D30" i="8"/>
  <c r="D64" i="2"/>
  <c r="D61" i="8"/>
  <c r="D34" i="8"/>
</calcChain>
</file>

<file path=xl/sharedStrings.xml><?xml version="1.0" encoding="utf-8"?>
<sst xmlns="http://schemas.openxmlformats.org/spreadsheetml/2006/main" count="1690" uniqueCount="414">
  <si>
    <t>PKU express</t>
  </si>
  <si>
    <t>g PE</t>
  </si>
  <si>
    <t>Acosta adult</t>
  </si>
  <si>
    <t>Acosta DRI pregnancy</t>
  </si>
  <si>
    <t>US Dietary Reference Intakes (DRIs)</t>
  </si>
  <si>
    <t>UK RNIs</t>
  </si>
  <si>
    <t>Scientific Advisory Committee on Nutrition (SACN) UK Dietary Reference Values</t>
  </si>
  <si>
    <t xml:space="preserve">Eurpoean Food Saftey Authority (EFSA) Dietary Reference Values </t>
  </si>
  <si>
    <t>Australia New Zealand</t>
  </si>
  <si>
    <t>1st trimester</t>
  </si>
  <si>
    <t>2nd trimester</t>
  </si>
  <si>
    <t>3rd trimester</t>
  </si>
  <si>
    <t>31-50 F</t>
  </si>
  <si>
    <t>51-70 F</t>
  </si>
  <si>
    <t>&gt;70 F</t>
  </si>
  <si>
    <t>&lt;18 preg</t>
  </si>
  <si>
    <t>19-30 preg</t>
  </si>
  <si>
    <t>31-50 preg</t>
  </si>
  <si>
    <t>&lt;18 lactation</t>
  </si>
  <si>
    <t>19-30 lactation</t>
  </si>
  <si>
    <t>31-50 lactation</t>
  </si>
  <si>
    <t>55-74 F</t>
  </si>
  <si>
    <t>&gt;75 F</t>
  </si>
  <si>
    <t>15-18 preg</t>
  </si>
  <si>
    <t>19-50 preg</t>
  </si>
  <si>
    <t>15-18 lactation</t>
  </si>
  <si>
    <t>19-50 lactation</t>
  </si>
  <si>
    <t>Adult female</t>
  </si>
  <si>
    <t>pregnancy</t>
  </si>
  <si>
    <t>lactation</t>
  </si>
  <si>
    <t>&gt;70 yr F</t>
  </si>
  <si>
    <t>14-18 preg</t>
  </si>
  <si>
    <t>14-18 lactation</t>
  </si>
  <si>
    <t>Energy</t>
  </si>
  <si>
    <t>kcal</t>
  </si>
  <si>
    <t>Protein</t>
  </si>
  <si>
    <t>g</t>
  </si>
  <si>
    <t>Tyrosine</t>
  </si>
  <si>
    <t>FAT</t>
  </si>
  <si>
    <t>-</t>
  </si>
  <si>
    <t>DHA</t>
  </si>
  <si>
    <t>mg</t>
  </si>
  <si>
    <t>350-450</t>
  </si>
  <si>
    <t>Carbohydrate</t>
  </si>
  <si>
    <t>ND</t>
  </si>
  <si>
    <t xml:space="preserve">Vitamin A </t>
  </si>
  <si>
    <t>µg RE</t>
  </si>
  <si>
    <t xml:space="preserve">Vitamin D3 </t>
  </si>
  <si>
    <t>µg</t>
  </si>
  <si>
    <t xml:space="preserve">Vitamin E </t>
  </si>
  <si>
    <t>mg αTE</t>
  </si>
  <si>
    <t xml:space="preserve">Vitamin C </t>
  </si>
  <si>
    <t xml:space="preserve">Vitamin K </t>
  </si>
  <si>
    <t xml:space="preserve">Thiamin </t>
  </si>
  <si>
    <t xml:space="preserve">Riboflavin </t>
  </si>
  <si>
    <t xml:space="preserve">Niacin </t>
  </si>
  <si>
    <r>
      <t xml:space="preserve">Niacin </t>
    </r>
    <r>
      <rPr>
        <b/>
        <sz val="8"/>
        <color theme="1"/>
        <rFont val="Arial"/>
        <family val="2"/>
      </rPr>
      <t xml:space="preserve">equivalents </t>
    </r>
  </si>
  <si>
    <t xml:space="preserve">Vitamin B6 </t>
  </si>
  <si>
    <t>Folic Acid</t>
  </si>
  <si>
    <t>Vitamin B12</t>
  </si>
  <si>
    <t>Biotin</t>
  </si>
  <si>
    <t>min</t>
  </si>
  <si>
    <t>max</t>
  </si>
  <si>
    <t>Pantothenic acid</t>
  </si>
  <si>
    <t xml:space="preserve">Choline </t>
  </si>
  <si>
    <t xml:space="preserve">Myo-Inositol </t>
  </si>
  <si>
    <t>Carnitine</t>
  </si>
  <si>
    <t>Taurine</t>
  </si>
  <si>
    <t>Sodium</t>
  </si>
  <si>
    <t>Potassium</t>
  </si>
  <si>
    <t>Chloride</t>
  </si>
  <si>
    <t>Calcium</t>
  </si>
  <si>
    <t>Phosphorus</t>
  </si>
  <si>
    <t>Magnesium</t>
  </si>
  <si>
    <t>Fluoride</t>
  </si>
  <si>
    <t>Iron</t>
  </si>
  <si>
    <t>Copper</t>
  </si>
  <si>
    <t>Zinc</t>
  </si>
  <si>
    <t>Manganese</t>
  </si>
  <si>
    <t>Iodine</t>
  </si>
  <si>
    <t>Molybdenum</t>
  </si>
  <si>
    <t>Selenium</t>
  </si>
  <si>
    <t>Chromium</t>
  </si>
  <si>
    <t xml:space="preserve">min </t>
  </si>
  <si>
    <t>Unit</t>
  </si>
  <si>
    <t xml:space="preserve">PKU express (Unfl) </t>
  </si>
  <si>
    <t xml:space="preserve">PKU express </t>
  </si>
  <si>
    <t>PKU express plus (unfl)</t>
  </si>
  <si>
    <t xml:space="preserve">PKU express plus </t>
  </si>
  <si>
    <t>PKU cooler</t>
  </si>
  <si>
    <t xml:space="preserve">PKU cooler </t>
  </si>
  <si>
    <t xml:space="preserve">PKU air </t>
  </si>
  <si>
    <t>per 20g PE</t>
  </si>
  <si>
    <t>Per 1g PE</t>
  </si>
  <si>
    <t>Per 20g PE</t>
  </si>
  <si>
    <t>Per 1 g PE</t>
  </si>
  <si>
    <t>ENERGY</t>
  </si>
  <si>
    <t>PROTEIN</t>
  </si>
  <si>
    <t>CARBOHYDRATE</t>
  </si>
  <si>
    <t>PKU air 2</t>
  </si>
  <si>
    <t>Products</t>
  </si>
  <si>
    <t>PKU sphere</t>
  </si>
  <si>
    <t>PKU air</t>
  </si>
  <si>
    <t>PKU express plus</t>
  </si>
  <si>
    <t>Column Num</t>
  </si>
  <si>
    <t>Logo</t>
  </si>
  <si>
    <t>sphere</t>
  </si>
  <si>
    <t>express</t>
  </si>
  <si>
    <t>cooler</t>
  </si>
  <si>
    <t>air</t>
  </si>
  <si>
    <t>Cell Name</t>
  </si>
  <si>
    <t>express_plus</t>
  </si>
  <si>
    <t>Acosta</t>
  </si>
  <si>
    <t>USA</t>
  </si>
  <si>
    <t>UK</t>
  </si>
  <si>
    <t>EU</t>
  </si>
  <si>
    <t>AUS</t>
  </si>
  <si>
    <t>Detail</t>
  </si>
  <si>
    <t>DB</t>
  </si>
  <si>
    <t>Row/Column</t>
  </si>
  <si>
    <t>Acosta A</t>
  </si>
  <si>
    <t>Acosta 1</t>
  </si>
  <si>
    <t>Acosta 2</t>
  </si>
  <si>
    <t>Acosta 3</t>
  </si>
  <si>
    <t>USA 1</t>
  </si>
  <si>
    <t>USA 2</t>
  </si>
  <si>
    <t>USA 3</t>
  </si>
  <si>
    <t>USA 4</t>
  </si>
  <si>
    <t>USA 5</t>
  </si>
  <si>
    <t>USA 6</t>
  </si>
  <si>
    <t>USA 7</t>
  </si>
  <si>
    <t>USA 8</t>
  </si>
  <si>
    <t>USA 9</t>
  </si>
  <si>
    <t>UK 1</t>
  </si>
  <si>
    <t>UK 2</t>
  </si>
  <si>
    <t>UK 3</t>
  </si>
  <si>
    <t>UK 4</t>
  </si>
  <si>
    <t>UK 5</t>
  </si>
  <si>
    <t>UK 6</t>
  </si>
  <si>
    <t>EU 1</t>
  </si>
  <si>
    <t>EU 2</t>
  </si>
  <si>
    <t>EU 3</t>
  </si>
  <si>
    <t>AUS 1</t>
  </si>
  <si>
    <t>AUS 2</t>
  </si>
  <si>
    <t>AUS 3</t>
  </si>
  <si>
    <t>AUS 4</t>
  </si>
  <si>
    <t>AUS 5</t>
  </si>
  <si>
    <t>AUS 6</t>
  </si>
  <si>
    <t>AUS 7</t>
  </si>
  <si>
    <t>AUS 8</t>
  </si>
  <si>
    <t>Database</t>
  </si>
  <si>
    <t>Columns</t>
  </si>
  <si>
    <t xml:space="preserve">USA </t>
  </si>
  <si>
    <t>KEY:</t>
  </si>
  <si>
    <t xml:space="preserve">&gt; TUL </t>
  </si>
  <si>
    <t xml:space="preserve">&gt; RDA ✓  &lt; TUL ✓ </t>
  </si>
  <si>
    <t>Nutrients</t>
  </si>
  <si>
    <t>Comments</t>
  </si>
  <si>
    <t>USA IoM RDA</t>
  </si>
  <si>
    <t>USA IoM TUL</t>
  </si>
  <si>
    <t>UK DoH RDA</t>
  </si>
  <si>
    <t>UK DoH TUL</t>
  </si>
  <si>
    <t xml:space="preserve"> EFSA RDA</t>
  </si>
  <si>
    <t>EFSA TUL</t>
  </si>
  <si>
    <t>Aus and NZ MoH RDA</t>
  </si>
  <si>
    <t>Aus and NZ MoH TUL</t>
  </si>
  <si>
    <t>Drop down (Multiple max of 3)</t>
  </si>
  <si>
    <t>Free need to input per product</t>
  </si>
  <si>
    <t>Dropdown (single choice)</t>
  </si>
  <si>
    <t>Free</t>
  </si>
  <si>
    <t>Lower than RDA = Blue cell black font
Meets RDA to TUL = White cell black font
Exceed TUL = Amber cell black font
Of the product column</t>
  </si>
  <si>
    <t>Product columns
Inputs
Guidelines (reference/s)</t>
  </si>
  <si>
    <t>Full reference list</t>
  </si>
  <si>
    <t>Acosta RDA</t>
  </si>
  <si>
    <t>Pregnancy</t>
  </si>
  <si>
    <t>Lactation</t>
  </si>
  <si>
    <t>Column2</t>
  </si>
  <si>
    <t>Calc</t>
  </si>
  <si>
    <t>Num</t>
  </si>
  <si>
    <t>Mevalia GMPower Pina Colada</t>
  </si>
  <si>
    <t xml:space="preserve">Mevalia PKU Motion Red Fruits </t>
  </si>
  <si>
    <t>Per 10g PE</t>
  </si>
  <si>
    <t xml:space="preserve">Per 1 g PE </t>
  </si>
  <si>
    <t xml:space="preserve">Per 1g PE </t>
  </si>
  <si>
    <t>&lt;5</t>
  </si>
  <si>
    <t>Mevalia PKU Motion Red Fruits3</t>
  </si>
  <si>
    <t>GMPower (Pina Colada)</t>
  </si>
  <si>
    <t>Motion (Red Fruits)</t>
  </si>
  <si>
    <t>Motion (Red Fruits 2)</t>
  </si>
  <si>
    <t>Maternal PKU Calculator Glossary</t>
  </si>
  <si>
    <t>Abbreviations</t>
  </si>
  <si>
    <r>
      <rPr>
        <b/>
        <sz val="11"/>
        <color theme="1"/>
        <rFont val="Calibri"/>
        <family val="2"/>
        <scheme val="minor"/>
      </rPr>
      <t>AI</t>
    </r>
    <r>
      <rPr>
        <sz val="11"/>
        <color theme="1"/>
        <rFont val="Calibri"/>
        <family val="2"/>
        <scheme val="minor"/>
      </rPr>
      <t xml:space="preserve"> - Adequate Intake</t>
    </r>
  </si>
  <si>
    <r>
      <rPr>
        <b/>
        <sz val="11"/>
        <color theme="1"/>
        <rFont val="Calibri"/>
        <family val="2"/>
        <scheme val="minor"/>
      </rPr>
      <t>Aus</t>
    </r>
    <r>
      <rPr>
        <sz val="11"/>
        <color theme="1"/>
        <rFont val="Calibri"/>
        <family val="2"/>
        <scheme val="minor"/>
      </rPr>
      <t xml:space="preserve"> – Australia</t>
    </r>
  </si>
  <si>
    <r>
      <rPr>
        <b/>
        <sz val="11"/>
        <color theme="1"/>
        <rFont val="Calibri"/>
        <family val="2"/>
        <scheme val="minor"/>
      </rPr>
      <t>BMI</t>
    </r>
    <r>
      <rPr>
        <sz val="11"/>
        <color theme="1"/>
        <rFont val="Calibri"/>
        <family val="2"/>
        <scheme val="minor"/>
      </rPr>
      <t xml:space="preserve"> – Body Mass Index</t>
    </r>
  </si>
  <si>
    <r>
      <rPr>
        <b/>
        <sz val="11"/>
        <color theme="1"/>
        <rFont val="Calibri"/>
        <family val="2"/>
        <scheme val="minor"/>
      </rPr>
      <t>DHA</t>
    </r>
    <r>
      <rPr>
        <sz val="11"/>
        <color theme="1"/>
        <rFont val="Calibri"/>
        <family val="2"/>
        <scheme val="minor"/>
      </rPr>
      <t xml:space="preserve"> – Docosahexaenoic acid</t>
    </r>
  </si>
  <si>
    <r>
      <rPr>
        <b/>
        <sz val="11"/>
        <color theme="1"/>
        <rFont val="Calibri"/>
        <family val="2"/>
        <scheme val="minor"/>
      </rPr>
      <t>DRV</t>
    </r>
    <r>
      <rPr>
        <sz val="11"/>
        <color theme="1"/>
        <rFont val="Calibri"/>
        <family val="2"/>
        <scheme val="minor"/>
      </rPr>
      <t xml:space="preserve"> - Dietary Reference Value </t>
    </r>
  </si>
  <si>
    <r>
      <rPr>
        <b/>
        <sz val="11"/>
        <color theme="1"/>
        <rFont val="Calibri"/>
        <family val="2"/>
        <scheme val="minor"/>
      </rPr>
      <t>DoH</t>
    </r>
    <r>
      <rPr>
        <sz val="11"/>
        <color theme="1"/>
        <rFont val="Calibri"/>
        <family val="2"/>
        <scheme val="minor"/>
      </rPr>
      <t xml:space="preserve"> – Department of Health</t>
    </r>
  </si>
  <si>
    <r>
      <rPr>
        <b/>
        <sz val="11"/>
        <color theme="1"/>
        <rFont val="Calibri"/>
        <family val="2"/>
        <scheme val="minor"/>
      </rPr>
      <t>EAR</t>
    </r>
    <r>
      <rPr>
        <sz val="11"/>
        <color theme="1"/>
        <rFont val="Calibri"/>
        <family val="2"/>
        <scheme val="minor"/>
      </rPr>
      <t xml:space="preserve"> - Estimated Average Requirement </t>
    </r>
  </si>
  <si>
    <r>
      <rPr>
        <b/>
        <sz val="11"/>
        <color theme="1"/>
        <rFont val="Calibri"/>
        <family val="2"/>
        <scheme val="minor"/>
      </rPr>
      <t xml:space="preserve">EFSA </t>
    </r>
    <r>
      <rPr>
        <sz val="11"/>
        <color theme="1"/>
        <rFont val="Calibri"/>
        <family val="2"/>
        <scheme val="minor"/>
      </rPr>
      <t>- European Food Safety Authority</t>
    </r>
  </si>
  <si>
    <r>
      <rPr>
        <b/>
        <sz val="11"/>
        <color theme="1"/>
        <rFont val="Calibri"/>
        <family val="2"/>
        <scheme val="minor"/>
      </rPr>
      <t>Kcal</t>
    </r>
    <r>
      <rPr>
        <sz val="11"/>
        <color theme="1"/>
        <rFont val="Calibri"/>
        <family val="2"/>
        <scheme val="minor"/>
      </rPr>
      <t xml:space="preserve"> – Kilocalories</t>
    </r>
  </si>
  <si>
    <r>
      <rPr>
        <b/>
        <sz val="11"/>
        <color theme="1"/>
        <rFont val="Calibri"/>
        <family val="2"/>
        <scheme val="minor"/>
      </rPr>
      <t>Kg</t>
    </r>
    <r>
      <rPr>
        <sz val="11"/>
        <color theme="1"/>
        <rFont val="Calibri"/>
        <family val="2"/>
        <scheme val="minor"/>
      </rPr>
      <t xml:space="preserve"> – kilograms </t>
    </r>
  </si>
  <si>
    <r>
      <rPr>
        <b/>
        <sz val="11"/>
        <color theme="1"/>
        <rFont val="Calibri"/>
        <family val="2"/>
        <scheme val="minor"/>
      </rPr>
      <t>IoM</t>
    </r>
    <r>
      <rPr>
        <sz val="11"/>
        <color theme="1"/>
        <rFont val="Calibri"/>
        <family val="2"/>
        <scheme val="minor"/>
      </rPr>
      <t xml:space="preserve"> – Institute of Medicine</t>
    </r>
  </si>
  <si>
    <r>
      <rPr>
        <b/>
        <sz val="11"/>
        <color theme="1"/>
        <rFont val="Calibri"/>
        <family val="2"/>
        <scheme val="minor"/>
      </rPr>
      <t>MoH</t>
    </r>
    <r>
      <rPr>
        <sz val="11"/>
        <color theme="1"/>
        <rFont val="Calibri"/>
        <family val="2"/>
        <scheme val="minor"/>
      </rPr>
      <t xml:space="preserve"> – Ministry of Health</t>
    </r>
  </si>
  <si>
    <r>
      <rPr>
        <b/>
        <sz val="11"/>
        <color theme="1"/>
        <rFont val="Calibri"/>
        <family val="2"/>
        <scheme val="minor"/>
      </rPr>
      <t>ND</t>
    </r>
    <r>
      <rPr>
        <sz val="11"/>
        <color theme="1"/>
        <rFont val="Calibri"/>
        <family val="2"/>
        <scheme val="minor"/>
      </rPr>
      <t xml:space="preserve"> – Not defined as data were inadequate to derive a value</t>
    </r>
  </si>
  <si>
    <r>
      <rPr>
        <b/>
        <sz val="11"/>
        <color theme="1"/>
        <rFont val="Calibri"/>
        <family val="2"/>
        <scheme val="minor"/>
      </rPr>
      <t xml:space="preserve">NZ </t>
    </r>
    <r>
      <rPr>
        <sz val="11"/>
        <color theme="1"/>
        <rFont val="Calibri"/>
        <family val="2"/>
        <scheme val="minor"/>
      </rPr>
      <t>– New Zealand</t>
    </r>
  </si>
  <si>
    <r>
      <rPr>
        <b/>
        <sz val="11"/>
        <color theme="1"/>
        <rFont val="Calibri"/>
        <family val="2"/>
        <scheme val="minor"/>
      </rPr>
      <t xml:space="preserve">PRI </t>
    </r>
    <r>
      <rPr>
        <sz val="11"/>
        <color theme="1"/>
        <rFont val="Calibri"/>
        <family val="2"/>
        <scheme val="minor"/>
      </rPr>
      <t xml:space="preserve">- Population Reference Intake </t>
    </r>
  </si>
  <si>
    <r>
      <rPr>
        <b/>
        <sz val="11"/>
        <color theme="1"/>
        <rFont val="Calibri"/>
        <family val="2"/>
        <scheme val="minor"/>
      </rPr>
      <t>RDA</t>
    </r>
    <r>
      <rPr>
        <sz val="11"/>
        <color theme="1"/>
        <rFont val="Calibri"/>
        <family val="2"/>
        <scheme val="minor"/>
      </rPr>
      <t xml:space="preserve"> - Recommended Daily Amount </t>
    </r>
  </si>
  <si>
    <r>
      <rPr>
        <b/>
        <sz val="11"/>
        <color theme="1"/>
        <rFont val="Calibri"/>
        <family val="2"/>
        <scheme val="minor"/>
      </rPr>
      <t>RDI</t>
    </r>
    <r>
      <rPr>
        <sz val="11"/>
        <color theme="1"/>
        <rFont val="Calibri"/>
        <family val="2"/>
        <scheme val="minor"/>
      </rPr>
      <t xml:space="preserve"> - Recommended Daily Intakes </t>
    </r>
  </si>
  <si>
    <r>
      <rPr>
        <b/>
        <sz val="11"/>
        <color theme="1"/>
        <rFont val="Calibri"/>
        <family val="2"/>
        <scheme val="minor"/>
      </rPr>
      <t>RNI</t>
    </r>
    <r>
      <rPr>
        <sz val="11"/>
        <color theme="1"/>
        <rFont val="Calibri"/>
        <family val="2"/>
        <scheme val="minor"/>
      </rPr>
      <t xml:space="preserve"> - Reference Nutrient Intake </t>
    </r>
  </si>
  <si>
    <r>
      <rPr>
        <b/>
        <sz val="11"/>
        <color theme="1"/>
        <rFont val="Calibri"/>
        <family val="2"/>
        <scheme val="minor"/>
      </rPr>
      <t>RI</t>
    </r>
    <r>
      <rPr>
        <sz val="11"/>
        <color theme="1"/>
        <rFont val="Calibri"/>
        <family val="2"/>
        <scheme val="minor"/>
      </rPr>
      <t xml:space="preserve"> - Reference Intake </t>
    </r>
  </si>
  <si>
    <r>
      <rPr>
        <b/>
        <sz val="11"/>
        <color theme="1"/>
        <rFont val="Calibri"/>
        <family val="2"/>
        <scheme val="minor"/>
      </rPr>
      <t>SACN</t>
    </r>
    <r>
      <rPr>
        <sz val="11"/>
        <color theme="1"/>
        <rFont val="Calibri"/>
        <family val="2"/>
        <scheme val="minor"/>
      </rPr>
      <t xml:space="preserve"> – Scientific Advisory Committee on Nutrition</t>
    </r>
  </si>
  <si>
    <r>
      <rPr>
        <b/>
        <sz val="11"/>
        <color theme="1"/>
        <rFont val="Calibri"/>
        <family val="2"/>
        <scheme val="minor"/>
      </rPr>
      <t>TUL</t>
    </r>
    <r>
      <rPr>
        <sz val="11"/>
        <color theme="1"/>
        <rFont val="Calibri"/>
        <family val="2"/>
        <scheme val="minor"/>
      </rPr>
      <t xml:space="preserve"> – Tolerable Upper Limit</t>
    </r>
  </si>
  <si>
    <r>
      <rPr>
        <b/>
        <sz val="11"/>
        <color theme="1"/>
        <rFont val="Calibri"/>
        <family val="2"/>
        <scheme val="minor"/>
      </rPr>
      <t>UK</t>
    </r>
    <r>
      <rPr>
        <sz val="11"/>
        <color theme="1"/>
        <rFont val="Calibri"/>
        <family val="2"/>
        <scheme val="minor"/>
      </rPr>
      <t xml:space="preserve"> – United Kingdom</t>
    </r>
  </si>
  <si>
    <r>
      <rPr>
        <b/>
        <sz val="11"/>
        <color theme="1"/>
        <rFont val="Calibri"/>
        <family val="2"/>
        <scheme val="minor"/>
      </rPr>
      <t>USA</t>
    </r>
    <r>
      <rPr>
        <sz val="11"/>
        <color theme="1"/>
        <rFont val="Calibri"/>
        <family val="2"/>
        <scheme val="minor"/>
      </rPr>
      <t xml:space="preserve"> – United States of America</t>
    </r>
  </si>
  <si>
    <t>DISCLAIMER:</t>
  </si>
  <si>
    <t>gmpower</t>
  </si>
  <si>
    <t>motion</t>
  </si>
  <si>
    <t>D-A-CH RDA</t>
  </si>
  <si>
    <r>
      <rPr>
        <b/>
        <sz val="11"/>
        <color theme="1"/>
        <rFont val="Calibri"/>
        <family val="2"/>
        <scheme val="minor"/>
      </rPr>
      <t xml:space="preserve">D-A-CH </t>
    </r>
    <r>
      <rPr>
        <sz val="11"/>
        <color theme="1"/>
        <rFont val="Calibri"/>
        <family val="2"/>
        <scheme val="minor"/>
      </rPr>
      <t>– Germany (D), Austria (A), and Switzerland (CH)</t>
    </r>
  </si>
  <si>
    <t>"DRVs should not be viewed as recommendations for individuals. Rather, DRVs are scientific references for professionals, who use them when setting nutrient goals for populations or recommendations for individuals. DRVs are also used by policy makers to inform the setting of reference values in food labelling. The development of nutrition goals, recommendations or labelling reference values is outside EFSA’s remit.”
“DRVs are intended for healthy people. Health professionals should tailor the values to the needs of people with specific diseases or conditions that may alter their daily nutritional requirements.”</t>
  </si>
  <si>
    <t>D-A-CH</t>
  </si>
  <si>
    <t>Item</t>
  </si>
  <si>
    <t>Nutrient (s)</t>
  </si>
  <si>
    <t>Reference</t>
  </si>
  <si>
    <r>
      <t>Acosta</t>
    </r>
    <r>
      <rPr>
        <b/>
        <sz val="11"/>
        <color theme="1"/>
        <rFont val="Calibri"/>
        <family val="2"/>
        <scheme val="minor"/>
      </rPr>
      <t xml:space="preserve"> RDA </t>
    </r>
    <r>
      <rPr>
        <b/>
        <sz val="8"/>
        <color theme="1"/>
        <rFont val="Calibri"/>
        <family val="2"/>
        <scheme val="minor"/>
      </rPr>
      <t> </t>
    </r>
  </si>
  <si>
    <t>All</t>
  </si>
  <si>
    <t>Energy: A midpoint for pregnancy energy requirement range stated.</t>
  </si>
  <si>
    <r>
      <t xml:space="preserve">ACOSTA, P. B. 2010. Chapter 4: Rationales for and practical aspects of nutrition management. </t>
    </r>
    <r>
      <rPr>
        <i/>
        <sz val="11"/>
        <color theme="1"/>
        <rFont val="Calibri"/>
        <family val="2"/>
        <scheme val="minor"/>
      </rPr>
      <t>In:</t>
    </r>
    <r>
      <rPr>
        <sz val="11"/>
        <color theme="1"/>
        <rFont val="Calibri"/>
        <family val="2"/>
        <scheme val="minor"/>
      </rPr>
      <t xml:space="preserve"> ACOSTA, P. B. (ed.) </t>
    </r>
    <r>
      <rPr>
        <i/>
        <sz val="11"/>
        <color theme="1"/>
        <rFont val="Calibri"/>
        <family val="2"/>
        <scheme val="minor"/>
      </rPr>
      <t>Nutrition management of patients with inherited metabolic disorders.</t>
    </r>
    <r>
      <rPr>
        <sz val="11"/>
        <color theme="1"/>
        <rFont val="Calibri"/>
        <family val="2"/>
        <scheme val="minor"/>
      </rPr>
      <t xml:space="preserve"> Jones &amp; Bartlett Publishers.</t>
    </r>
  </si>
  <si>
    <r>
      <t>D-A-CH</t>
    </r>
    <r>
      <rPr>
        <b/>
        <sz val="11"/>
        <color theme="1"/>
        <rFont val="Calibri"/>
        <family val="2"/>
        <scheme val="minor"/>
      </rPr>
      <t xml:space="preserve"> RDA</t>
    </r>
  </si>
  <si>
    <r>
      <t xml:space="preserve">RICHTER M, BAERLOCHER K, BAUER J, M., ELMADFA I, HESEKER H, LESCHIK-BONNET E, STANGL G, VOLKERT D &amp; P, S. 2019. Revised Reference Values for the Intake of Protein. </t>
    </r>
    <r>
      <rPr>
        <i/>
        <sz val="11"/>
        <color theme="1"/>
        <rFont val="Calibri"/>
        <family val="2"/>
        <scheme val="minor"/>
      </rPr>
      <t>Annals of nutrition &amp; metabolism,</t>
    </r>
    <r>
      <rPr>
        <sz val="11"/>
        <color theme="1"/>
        <rFont val="Calibri"/>
        <family val="2"/>
        <scheme val="minor"/>
      </rPr>
      <t xml:space="preserve"> 74</t>
    </r>
    <r>
      <rPr>
        <b/>
        <sz val="11"/>
        <color theme="1"/>
        <rFont val="Calibri"/>
        <family val="2"/>
        <scheme val="minor"/>
      </rPr>
      <t>,</t>
    </r>
    <r>
      <rPr>
        <sz val="11"/>
        <color theme="1"/>
        <rFont val="Calibri"/>
        <family val="2"/>
        <scheme val="minor"/>
      </rPr>
      <t xml:space="preserve"> 242-250.</t>
    </r>
  </si>
  <si>
    <r>
      <t xml:space="preserve">GERMAN NUTRITION SOCIETY 2015a. New Reference Value for Energy Intake. </t>
    </r>
    <r>
      <rPr>
        <i/>
        <sz val="11"/>
        <color theme="1"/>
        <rFont val="Calibri"/>
        <family val="2"/>
        <scheme val="minor"/>
      </rPr>
      <t>Annals of Nutrition and Metabolism</t>
    </r>
    <r>
      <rPr>
        <b/>
        <sz val="11"/>
        <color theme="1"/>
        <rFont val="Calibri"/>
        <family val="2"/>
        <scheme val="minor"/>
      </rPr>
      <t>,</t>
    </r>
    <r>
      <rPr>
        <sz val="11"/>
        <color theme="1"/>
        <rFont val="Calibri"/>
        <family val="2"/>
        <scheme val="minor"/>
      </rPr>
      <t xml:space="preserve"> 2190223.</t>
    </r>
  </si>
  <si>
    <t>Fat, Carbohydrate, Vitamin E, Vitamin K, Pantothenic acid, Phosphorus, magnesium, iron, copper, manganese, iodine, molybdenum, chromium.</t>
  </si>
  <si>
    <r>
      <t xml:space="preserve">D-A-CH EMPFEHLUNG. 2015. </t>
    </r>
    <r>
      <rPr>
        <i/>
        <sz val="11"/>
        <color theme="1"/>
        <rFont val="Calibri"/>
        <family val="2"/>
        <scheme val="minor"/>
      </rPr>
      <t xml:space="preserve">Deutsche Gesellschaft für Ernährung, Österreichische Gesellschaft für Ernährung, Schweizerische Gesellschaft für Ernährungsforschung, Schweizerische Vereinigung für Ernährung (2015) Referenzwerte für die Nährstoffzufuhr </t>
    </r>
    <r>
      <rPr>
        <sz val="11"/>
        <color theme="1"/>
        <rFont val="Calibri"/>
        <family val="2"/>
        <scheme val="minor"/>
      </rPr>
      <t>[Online]. Umschau/Braus.  [Accessed 30.05.2019].</t>
    </r>
  </si>
  <si>
    <t>Vitamin A</t>
  </si>
  <si>
    <r>
      <t xml:space="preserve">D-A-CH GERMAN NUTRITION SOCIETY, A. N. S., SWISS NUTRITION SOCIETY (EDS.). 2020. </t>
    </r>
    <r>
      <rPr>
        <i/>
        <sz val="11"/>
        <color theme="1"/>
        <rFont val="Calibri"/>
        <family val="2"/>
        <scheme val="minor"/>
      </rPr>
      <t xml:space="preserve">Dietary Reference Values. Complete revision of the chapters Vitamin A and Biotin in the 2nd version of the 6th updated edition 2020,, </t>
    </r>
    <r>
      <rPr>
        <sz val="11"/>
        <color theme="1"/>
        <rFont val="Calibri"/>
        <family val="2"/>
        <scheme val="minor"/>
      </rPr>
      <t>Bonn, German Nutrition Society.</t>
    </r>
  </si>
  <si>
    <t>Vitamin C</t>
  </si>
  <si>
    <r>
      <t xml:space="preserve">GERMAN NUTRITION SOCIETY 2015b. New Reference Values for Vitamin C Intake. </t>
    </r>
    <r>
      <rPr>
        <i/>
        <sz val="11"/>
        <color theme="1"/>
        <rFont val="Calibri"/>
        <family val="2"/>
        <scheme val="minor"/>
      </rPr>
      <t>Annals of Nutrition and Metabolism,</t>
    </r>
    <r>
      <rPr>
        <sz val="11"/>
        <color theme="1"/>
        <rFont val="Calibri"/>
        <family val="2"/>
        <scheme val="minor"/>
      </rPr>
      <t xml:space="preserve"> 67</t>
    </r>
    <r>
      <rPr>
        <b/>
        <sz val="11"/>
        <color theme="1"/>
        <rFont val="Calibri"/>
        <family val="2"/>
        <scheme val="minor"/>
      </rPr>
      <t>,</t>
    </r>
    <r>
      <rPr>
        <sz val="11"/>
        <color theme="1"/>
        <rFont val="Calibri"/>
        <family val="2"/>
        <scheme val="minor"/>
      </rPr>
      <t xml:space="preserve"> 13-20.</t>
    </r>
  </si>
  <si>
    <t>Vitamin D</t>
  </si>
  <si>
    <r>
      <t xml:space="preserve">GERMAN NUTRITION SOCIETY 2012. New reference values for vitamin D. </t>
    </r>
    <r>
      <rPr>
        <i/>
        <sz val="11"/>
        <color theme="1"/>
        <rFont val="Calibri"/>
        <family val="2"/>
        <scheme val="minor"/>
      </rPr>
      <t>Annals of nutrition &amp; metabolism,</t>
    </r>
    <r>
      <rPr>
        <sz val="11"/>
        <color theme="1"/>
        <rFont val="Calibri"/>
        <family val="2"/>
        <scheme val="minor"/>
      </rPr>
      <t xml:space="preserve"> 60</t>
    </r>
    <r>
      <rPr>
        <b/>
        <sz val="11"/>
        <color theme="1"/>
        <rFont val="Calibri"/>
        <family val="2"/>
        <scheme val="minor"/>
      </rPr>
      <t>,</t>
    </r>
    <r>
      <rPr>
        <sz val="11"/>
        <color theme="1"/>
        <rFont val="Calibri"/>
        <family val="2"/>
        <scheme val="minor"/>
      </rPr>
      <t xml:space="preserve"> 241-246.</t>
    </r>
  </si>
  <si>
    <t>Vitamin B1, B2 and Niacin</t>
  </si>
  <si>
    <r>
      <t xml:space="preserve">STROHM, D., BECHTHOLD, A., ISIK, N., LESCHIK-BONNET, E. &amp; HESEKER, H. 2016. Revised reference values for the intake of thiamin (vitamin B1), riboflavin (vitamin B2), and niacin. </t>
    </r>
    <r>
      <rPr>
        <i/>
        <sz val="11"/>
        <color theme="1"/>
        <rFont val="Calibri"/>
        <family val="2"/>
        <scheme val="minor"/>
      </rPr>
      <t>NFS Journal,</t>
    </r>
    <r>
      <rPr>
        <sz val="11"/>
        <color theme="1"/>
        <rFont val="Calibri"/>
        <family val="2"/>
        <scheme val="minor"/>
      </rPr>
      <t xml:space="preserve"> 3</t>
    </r>
    <r>
      <rPr>
        <b/>
        <sz val="11"/>
        <color theme="1"/>
        <rFont val="Calibri"/>
        <family val="2"/>
        <scheme val="minor"/>
      </rPr>
      <t>,</t>
    </r>
    <r>
      <rPr>
        <sz val="11"/>
        <color theme="1"/>
        <rFont val="Calibri"/>
        <family val="2"/>
        <scheme val="minor"/>
      </rPr>
      <t xml:space="preserve"> 20-24.</t>
    </r>
  </si>
  <si>
    <t>Vitamin B6</t>
  </si>
  <si>
    <r>
      <t xml:space="preserve">JUNGERT, A., LINSEISEN, J., WAGNER, K. H. &amp; RICHTER, M. 2020. Revised D-A-CH Reference Values for the Intake of Vitamin B6. </t>
    </r>
    <r>
      <rPr>
        <i/>
        <sz val="11"/>
        <color theme="1"/>
        <rFont val="Calibri"/>
        <family val="2"/>
        <scheme val="minor"/>
      </rPr>
      <t>Annals of Nutrition and Metabolism,</t>
    </r>
    <r>
      <rPr>
        <sz val="11"/>
        <color theme="1"/>
        <rFont val="Calibri"/>
        <family val="2"/>
        <scheme val="minor"/>
      </rPr>
      <t xml:space="preserve"> 76</t>
    </r>
    <r>
      <rPr>
        <b/>
        <sz val="11"/>
        <color theme="1"/>
        <rFont val="Calibri"/>
        <family val="2"/>
        <scheme val="minor"/>
      </rPr>
      <t>,</t>
    </r>
    <r>
      <rPr>
        <sz val="11"/>
        <color theme="1"/>
        <rFont val="Calibri"/>
        <family val="2"/>
        <scheme val="minor"/>
      </rPr>
      <t xml:space="preserve"> 213-222.</t>
    </r>
  </si>
  <si>
    <r>
      <t>Vitamin B</t>
    </r>
    <r>
      <rPr>
        <vertAlign val="subscript"/>
        <sz val="11"/>
        <color theme="1"/>
        <rFont val="Calibri"/>
        <family val="2"/>
        <scheme val="minor"/>
      </rPr>
      <t>12</t>
    </r>
  </si>
  <si>
    <r>
      <t xml:space="preserve">STRÖHLE, A., RICHTER, M., GONZÁLEZ-GROSS, M., NEUHÄUSER-BERTHOLD, M., WAGNER, K.-H., LESCHIK-BONNET, E., EGERT, S. &amp; FOR THE GERMAN NUTRITION, S. 2019. The Revised D-A-CH-Reference Values for the Intake of Vitamin B12: Prevention of Deficiency and Beyond. </t>
    </r>
    <r>
      <rPr>
        <i/>
        <sz val="11"/>
        <color theme="1"/>
        <rFont val="Calibri"/>
        <family val="2"/>
        <scheme val="minor"/>
      </rPr>
      <t>Molecular Nutrition &amp; Food Research,</t>
    </r>
    <r>
      <rPr>
        <sz val="11"/>
        <color theme="1"/>
        <rFont val="Calibri"/>
        <family val="2"/>
        <scheme val="minor"/>
      </rPr>
      <t xml:space="preserve"> 63</t>
    </r>
    <r>
      <rPr>
        <b/>
        <sz val="11"/>
        <color theme="1"/>
        <rFont val="Calibri"/>
        <family val="2"/>
        <scheme val="minor"/>
      </rPr>
      <t>,</t>
    </r>
    <r>
      <rPr>
        <sz val="11"/>
        <color theme="1"/>
        <rFont val="Calibri"/>
        <family val="2"/>
        <scheme val="minor"/>
      </rPr>
      <t xml:space="preserve"> 1801178.</t>
    </r>
  </si>
  <si>
    <r>
      <t xml:space="preserve">JUNGERT, A., ELLINGER, S., WATZL, B., RICHTER, M. &amp; THE GERMAN NUTRITION, S. 2022. Revised D-A-CH reference values for the intake of biotin. </t>
    </r>
    <r>
      <rPr>
        <i/>
        <sz val="11"/>
        <color theme="1"/>
        <rFont val="Calibri"/>
        <family val="2"/>
        <scheme val="minor"/>
      </rPr>
      <t>European Journal of Nutrition,</t>
    </r>
    <r>
      <rPr>
        <sz val="11"/>
        <color theme="1"/>
        <rFont val="Calibri"/>
        <family val="2"/>
        <scheme val="minor"/>
      </rPr>
      <t xml:space="preserve"> 61</t>
    </r>
    <r>
      <rPr>
        <b/>
        <sz val="11"/>
        <color theme="1"/>
        <rFont val="Calibri"/>
        <family val="2"/>
        <scheme val="minor"/>
      </rPr>
      <t>,</t>
    </r>
    <r>
      <rPr>
        <sz val="11"/>
        <color theme="1"/>
        <rFont val="Calibri"/>
        <family val="2"/>
        <scheme val="minor"/>
      </rPr>
      <t xml:space="preserve"> 1779-1787.</t>
    </r>
  </si>
  <si>
    <t>Folate</t>
  </si>
  <si>
    <r>
      <t xml:space="preserve">KRAWINKEL, M., STROHM, D., WEISSENBORN, A., WATZL, B., EICHHOLZER, M., BÄRLOCHER, K., ELMADFA, I., LESCHIK-BONNET, E. &amp; HESEKER, H. 2014. Revised D-A-CH intake recommendations for folate: how much is needed? </t>
    </r>
    <r>
      <rPr>
        <i/>
        <sz val="11"/>
        <color theme="1"/>
        <rFont val="Calibri"/>
        <family val="2"/>
        <scheme val="minor"/>
      </rPr>
      <t>European journal of clinical nutrition,</t>
    </r>
    <r>
      <rPr>
        <sz val="11"/>
        <color theme="1"/>
        <rFont val="Calibri"/>
        <family val="2"/>
        <scheme val="minor"/>
      </rPr>
      <t xml:space="preserve"> 68</t>
    </r>
    <r>
      <rPr>
        <b/>
        <sz val="11"/>
        <color theme="1"/>
        <rFont val="Calibri"/>
        <family val="2"/>
        <scheme val="minor"/>
      </rPr>
      <t>,</t>
    </r>
    <r>
      <rPr>
        <sz val="11"/>
        <color theme="1"/>
        <rFont val="Calibri"/>
        <family val="2"/>
        <scheme val="minor"/>
      </rPr>
      <t xml:space="preserve"> 719-723.</t>
    </r>
  </si>
  <si>
    <r>
      <t xml:space="preserve">KIPP, A. P., STROHM, D., BRIGELIUS-FLOHÉ, R., SCHOMBURG, L., BECHTHOLD, A., LESCHIK-BONNET, E., HESEKER, H. &amp; DGE, G. N. S. 2015. Revised reference values for selenium intake. </t>
    </r>
    <r>
      <rPr>
        <i/>
        <sz val="11"/>
        <color theme="1"/>
        <rFont val="Calibri"/>
        <family val="2"/>
        <scheme val="minor"/>
      </rPr>
      <t>Journal of Trace Elements in Medicine and Biology,</t>
    </r>
    <r>
      <rPr>
        <sz val="11"/>
        <color theme="1"/>
        <rFont val="Calibri"/>
        <family val="2"/>
        <scheme val="minor"/>
      </rPr>
      <t xml:space="preserve"> 32</t>
    </r>
    <r>
      <rPr>
        <b/>
        <sz val="11"/>
        <color theme="1"/>
        <rFont val="Calibri"/>
        <family val="2"/>
        <scheme val="minor"/>
      </rPr>
      <t>,</t>
    </r>
    <r>
      <rPr>
        <sz val="11"/>
        <color theme="1"/>
        <rFont val="Calibri"/>
        <family val="2"/>
        <scheme val="minor"/>
      </rPr>
      <t xml:space="preserve"> 195-199.</t>
    </r>
  </si>
  <si>
    <r>
      <t xml:space="preserve">GERMAN NUTRITION SOCIETY 2013. New Reference Values for Calcium. </t>
    </r>
    <r>
      <rPr>
        <i/>
        <sz val="11"/>
        <color theme="1"/>
        <rFont val="Calibri"/>
        <family val="2"/>
        <scheme val="minor"/>
      </rPr>
      <t>Annals of Nutrition &amp; Metabolism,</t>
    </r>
    <r>
      <rPr>
        <sz val="11"/>
        <color theme="1"/>
        <rFont val="Calibri"/>
        <family val="2"/>
        <scheme val="minor"/>
      </rPr>
      <t xml:space="preserve"> 63</t>
    </r>
    <r>
      <rPr>
        <b/>
        <sz val="11"/>
        <color theme="1"/>
        <rFont val="Calibri"/>
        <family val="2"/>
        <scheme val="minor"/>
      </rPr>
      <t>,</t>
    </r>
    <r>
      <rPr>
        <sz val="11"/>
        <color theme="1"/>
        <rFont val="Calibri"/>
        <family val="2"/>
        <scheme val="minor"/>
      </rPr>
      <t xml:space="preserve"> 186-192.</t>
    </r>
  </si>
  <si>
    <r>
      <t xml:space="preserve">HAASE, H., ELLINGER, S., LINSEISEN, J., NEUHÄUSER-BERTHOLD, M. &amp; RICHTER, M. 2020. Revised D-A-CH-reference values for the intake of zinc. </t>
    </r>
    <r>
      <rPr>
        <i/>
        <sz val="11"/>
        <color theme="1"/>
        <rFont val="Calibri"/>
        <family val="2"/>
        <scheme val="minor"/>
      </rPr>
      <t>Journal of Trace Elements in Medicine and Biology,</t>
    </r>
    <r>
      <rPr>
        <sz val="11"/>
        <color theme="1"/>
        <rFont val="Calibri"/>
        <family val="2"/>
        <scheme val="minor"/>
      </rPr>
      <t xml:space="preserve"> 61</t>
    </r>
    <r>
      <rPr>
        <b/>
        <sz val="11"/>
        <color theme="1"/>
        <rFont val="Calibri"/>
        <family val="2"/>
        <scheme val="minor"/>
      </rPr>
      <t>,</t>
    </r>
    <r>
      <rPr>
        <sz val="11"/>
        <color theme="1"/>
        <rFont val="Calibri"/>
        <family val="2"/>
        <scheme val="minor"/>
      </rPr>
      <t xml:space="preserve"> 126536.</t>
    </r>
  </si>
  <si>
    <t>Sodium and Chloride</t>
  </si>
  <si>
    <r>
      <t xml:space="preserve">STROHM, D., BECHTHOLD, A., ELLINGER, S., LESCHIK-BONNET, E., STEHLE, P. &amp; HESEKER, H. 2018. Revised Reference Values for the Intake of Sodium and Chloride. </t>
    </r>
    <r>
      <rPr>
        <i/>
        <sz val="11"/>
        <color theme="1"/>
        <rFont val="Calibri"/>
        <family val="2"/>
        <scheme val="minor"/>
      </rPr>
      <t>Annals of Nutrition and Metabolism,</t>
    </r>
    <r>
      <rPr>
        <sz val="11"/>
        <color theme="1"/>
        <rFont val="Calibri"/>
        <family val="2"/>
        <scheme val="minor"/>
      </rPr>
      <t xml:space="preserve"> 72</t>
    </r>
    <r>
      <rPr>
        <b/>
        <sz val="11"/>
        <color theme="1"/>
        <rFont val="Calibri"/>
        <family val="2"/>
        <scheme val="minor"/>
      </rPr>
      <t>,</t>
    </r>
    <r>
      <rPr>
        <sz val="11"/>
        <color theme="1"/>
        <rFont val="Calibri"/>
        <family val="2"/>
        <scheme val="minor"/>
      </rPr>
      <t xml:space="preserve"> 12-17.</t>
    </r>
  </si>
  <si>
    <r>
      <t xml:space="preserve">STROHM, D., ELLINGER, S., LESCHIK-BONNET, E., MARETZKE, F. &amp; HESEKER, H. 2017. Revised Reference Values for Potassium Intake. </t>
    </r>
    <r>
      <rPr>
        <i/>
        <sz val="11"/>
        <color theme="1"/>
        <rFont val="Calibri"/>
        <family val="2"/>
        <scheme val="minor"/>
      </rPr>
      <t>Annals of Nutrition and Metabolism,</t>
    </r>
    <r>
      <rPr>
        <sz val="11"/>
        <color theme="1"/>
        <rFont val="Calibri"/>
        <family val="2"/>
        <scheme val="minor"/>
      </rPr>
      <t xml:space="preserve"> 71</t>
    </r>
    <r>
      <rPr>
        <b/>
        <sz val="11"/>
        <color theme="1"/>
        <rFont val="Calibri"/>
        <family val="2"/>
        <scheme val="minor"/>
      </rPr>
      <t>,</t>
    </r>
    <r>
      <rPr>
        <sz val="11"/>
        <color theme="1"/>
        <rFont val="Calibri"/>
        <family val="2"/>
        <scheme val="minor"/>
      </rPr>
      <t xml:space="preserve"> 118-124.</t>
    </r>
  </si>
  <si>
    <r>
      <t xml:space="preserve">Institute of Medicine (IOM) US </t>
    </r>
    <r>
      <rPr>
        <b/>
        <sz val="11"/>
        <color theme="1"/>
        <rFont val="Calibri"/>
        <family val="2"/>
        <scheme val="minor"/>
      </rPr>
      <t>RDA</t>
    </r>
    <r>
      <rPr>
        <sz val="11"/>
        <color theme="1"/>
        <rFont val="Calibri"/>
        <family val="2"/>
        <scheme val="minor"/>
      </rPr>
      <t xml:space="preserve"> and </t>
    </r>
    <r>
      <rPr>
        <b/>
        <sz val="11"/>
        <color theme="1"/>
        <rFont val="Calibri"/>
        <family val="2"/>
        <scheme val="minor"/>
      </rPr>
      <t>TUL</t>
    </r>
  </si>
  <si>
    <t>Phosphorus, Magnesium</t>
  </si>
  <si>
    <t>Sodium, potassium, chloride</t>
  </si>
  <si>
    <r>
      <t xml:space="preserve">INSTITUTE OF MEDICINE, I. 2005b. Dietary Reference Intakes for Water, Potassium, Sodium, Chloride, and Sulfate. </t>
    </r>
    <r>
      <rPr>
        <i/>
        <sz val="11"/>
        <color theme="1"/>
        <rFont val="Calibri"/>
        <family val="2"/>
        <scheme val="minor"/>
      </rPr>
      <t>Panel on Macronutrients Panel on the Definition of Dietary Fiber, Subcommittee on Upper Reference Levels of Nutrients, Subcommittee on Interpretation and Uses of Dietary Reference Intakes, and the Standing Committee on the Scientific Evaluation of Dietary Reference Intakes, Food and Nutrition Board.</t>
    </r>
    <r>
      <rPr>
        <sz val="11"/>
        <color theme="1"/>
        <rFont val="Calibri"/>
        <family val="2"/>
        <scheme val="minor"/>
      </rPr>
      <t xml:space="preserve"> National Academies Press.</t>
    </r>
  </si>
  <si>
    <t>Thiamin, Riboflavin, Niacin, Vitamin B6, Folate, Vitamin B12, Pantothenic Acid, Biotin, and Choline</t>
  </si>
  <si>
    <t>Vitamin A, Vitamin K, Chromium, Copper, Iodine, Iron, Manganese, Molybdenum, and Zinc</t>
  </si>
  <si>
    <t>INSTITUTE OF MEDICINE, I. 2001. Dietary Reference Intakes for Vitamin A, Vitamin K, Arsenic, Boron, Chromium, Copper, Iodine, Iron, Manganese, Molybdenum, Nickel, Silicon, Vanadium, and Zinc. Washington (DC): National Academies Press.</t>
  </si>
  <si>
    <t>Vitamin C, Vitamin E, Selenium</t>
  </si>
  <si>
    <r>
      <t xml:space="preserve">INSTITUTE OF MEDICINE, I. 2000. Dietary Reference Intakes for Vitamin C, Vitamin E, Selenium, and Carotenoids. </t>
    </r>
    <r>
      <rPr>
        <i/>
        <sz val="11"/>
        <color theme="1"/>
        <rFont val="Calibri"/>
        <family val="2"/>
        <scheme val="minor"/>
      </rPr>
      <t>Panel on Macronutrients Panel on the Definition of Dietary Fiber, Subcommittee on Upper Reference Levels of Nutrients, Subcommittee on Interpretation and Uses of Dietary Reference Intakes, and the Standing Committee on the Scientific Evaluation of Dietary Reference Intakes, Food and Nutrition Board.</t>
    </r>
    <r>
      <rPr>
        <sz val="11"/>
        <color theme="1"/>
        <rFont val="Calibri"/>
        <family val="2"/>
        <scheme val="minor"/>
      </rPr>
      <t xml:space="preserve"> National Academies Press.</t>
    </r>
  </si>
  <si>
    <t>Calcium and Vitamin D</t>
  </si>
  <si>
    <t>INSTITUTE OF MEDICINE, I. 2010. Dietary Reference Intakes for Calcium and Vitamin D. Institute of Medicine.</t>
  </si>
  <si>
    <r>
      <t xml:space="preserve">Energy, </t>
    </r>
    <r>
      <rPr>
        <sz val="8"/>
        <color theme="1"/>
        <rFont val="Calibri"/>
        <family val="2"/>
        <scheme val="minor"/>
      </rPr>
      <t>  </t>
    </r>
    <r>
      <rPr>
        <sz val="11"/>
        <color theme="1"/>
        <rFont val="Calibri"/>
        <family val="2"/>
        <scheme val="minor"/>
      </rPr>
      <t>protein, carbohydrates.</t>
    </r>
  </si>
  <si>
    <r>
      <t xml:space="preserve">INSTITUTE OF MEDICINE, I. 2005a. Dietary Reference Intakes for Energy, Carbohydrate, Fiber, Fat, Fatty Acids, Cholesterol, Protein and Amino Acids. </t>
    </r>
    <r>
      <rPr>
        <i/>
        <sz val="11"/>
        <color theme="1"/>
        <rFont val="Calibri"/>
        <family val="2"/>
        <scheme val="minor"/>
      </rPr>
      <t>Panel on Macronutrients Panel on the Definition of Dietary Fiber, Subcommittee on Upper Reference Levels of Nutrients, Subcommittee on Interpretation and Uses of Dietary Reference Intakes, and the Standing Committee on the Scientific Evaluation of Dietary Reference Intakes, Food and Nutrition Board.</t>
    </r>
    <r>
      <rPr>
        <sz val="11"/>
        <color theme="1"/>
        <rFont val="Calibri"/>
        <family val="2"/>
        <scheme val="minor"/>
      </rPr>
      <t xml:space="preserve"> National Academies Press.</t>
    </r>
  </si>
  <si>
    <r>
      <t xml:space="preserve">UK </t>
    </r>
    <r>
      <rPr>
        <b/>
        <sz val="11"/>
        <color theme="1"/>
        <rFont val="Calibri"/>
        <family val="2"/>
        <scheme val="minor"/>
      </rPr>
      <t>RDA</t>
    </r>
    <r>
      <rPr>
        <sz val="11"/>
        <color theme="1"/>
        <rFont val="Calibri"/>
        <family val="2"/>
        <scheme val="minor"/>
      </rPr>
      <t xml:space="preserve"> and </t>
    </r>
    <r>
      <rPr>
        <b/>
        <sz val="11"/>
        <color theme="1"/>
        <rFont val="Calibri"/>
        <family val="2"/>
        <scheme val="minor"/>
      </rPr>
      <t>TUL</t>
    </r>
  </si>
  <si>
    <t>Protein and micronutrients - Department of Health (MoH)</t>
  </si>
  <si>
    <t>Protein and micronutrients</t>
  </si>
  <si>
    <r>
      <t xml:space="preserve">DEPARTMENT OF HEALTH 1991. </t>
    </r>
    <r>
      <rPr>
        <i/>
        <sz val="11"/>
        <color theme="1"/>
        <rFont val="Calibri"/>
        <family val="2"/>
        <scheme val="minor"/>
      </rPr>
      <t>Dietary Reference Values for Food Energy and Nutrients for the United Kingdom. Report of the Panel on Dietary Reference Values of the Committee on Medical Aspects of Food Policy.</t>
    </r>
    <r>
      <rPr>
        <sz val="11"/>
        <color theme="1"/>
        <rFont val="Calibri"/>
        <family val="2"/>
        <scheme val="minor"/>
      </rPr>
      <t>, TSO (The Stationary Office).</t>
    </r>
  </si>
  <si>
    <r>
      <t xml:space="preserve">UK </t>
    </r>
    <r>
      <rPr>
        <b/>
        <sz val="11"/>
        <color theme="1"/>
        <rFont val="Calibri"/>
        <family val="2"/>
        <scheme val="minor"/>
      </rPr>
      <t>RDA</t>
    </r>
  </si>
  <si>
    <t>Energy - Scientific Advisory Committee on Nutrition (SACN).</t>
  </si>
  <si>
    <t>SACN 2015. Dietary Reference Values for Energy. Scientific Advisory Committee on Nutrition.</t>
  </si>
  <si>
    <r>
      <t xml:space="preserve">European Food Safety Authority (EFSA) European </t>
    </r>
    <r>
      <rPr>
        <b/>
        <sz val="11"/>
        <color theme="1"/>
        <rFont val="Calibri"/>
        <family val="2"/>
        <scheme val="minor"/>
      </rPr>
      <t>RDA </t>
    </r>
    <r>
      <rPr>
        <b/>
        <sz val="8"/>
        <color theme="1"/>
        <rFont val="Calibri"/>
        <family val="2"/>
        <scheme val="minor"/>
      </rPr>
      <t>  </t>
    </r>
  </si>
  <si>
    <t>EFSA (European Food Safety Authority), 2017. Dietary reference values for nutrients: Summary report. EFSA supporting publication 2017:e15121. 92 pp. doi:10.2903/sp.efsa.2017.e15121</t>
  </si>
  <si>
    <r>
      <t xml:space="preserve">EFSA </t>
    </r>
    <r>
      <rPr>
        <b/>
        <sz val="11"/>
        <color theme="1"/>
        <rFont val="Calibri"/>
        <family val="2"/>
        <scheme val="minor"/>
      </rPr>
      <t>TUL</t>
    </r>
  </si>
  <si>
    <r>
      <t xml:space="preserve">Ministry of Health (MoH), Australia and New Zealand </t>
    </r>
    <r>
      <rPr>
        <b/>
        <sz val="11"/>
        <color theme="1"/>
        <rFont val="Calibri"/>
        <family val="2"/>
        <scheme val="minor"/>
      </rPr>
      <t xml:space="preserve">RDA  </t>
    </r>
    <r>
      <rPr>
        <sz val="11"/>
        <color theme="1"/>
        <rFont val="Calibri"/>
        <family val="2"/>
        <scheme val="minor"/>
      </rPr>
      <t>and</t>
    </r>
    <r>
      <rPr>
        <b/>
        <sz val="11"/>
        <color theme="1"/>
        <rFont val="Calibri"/>
        <family val="2"/>
        <scheme val="minor"/>
      </rPr>
      <t xml:space="preserve"> TUL</t>
    </r>
  </si>
  <si>
    <t>NATIONAL HEALTH AND MEDICAL RESEARCH COUNCIL AND NEW ZEALAND MINISTRY OF HEALTH, N. 2006. Nutrient Reference Values for Australia and New Zealand Including Recommended Dietary Intakes. Canberra: NHMRC.</t>
  </si>
  <si>
    <r>
      <t> </t>
    </r>
    <r>
      <rPr>
        <sz val="11"/>
        <color theme="1"/>
        <rFont val="Calibri"/>
        <family val="2"/>
        <scheme val="minor"/>
      </rPr>
      <t>Average taken for energy. Guidance documents range 1700-2700kcal/day for pregnancy.</t>
    </r>
  </si>
  <si>
    <t xml:space="preserve">INSTITUTE OF MEDICINE, I. 1998. Dietary Reference Intakes for Thiamin, Riboflavin, Niacin, Vitamin B6, Folate, Vitamin B12, Pantothenic Acid, Biotin, and Choline. Standing Committee on the Scientific Evaluation of Dietary Reference Intakes and its Panel on Folate, Other B Vitamins, and Choline. Washington (DC): National Academies Press (US); Available from: </t>
  </si>
  <si>
    <t xml:space="preserve">http://www.ncbi.nlm.nih.gov/books/NBK114310/. </t>
  </si>
  <si>
    <t xml:space="preserve">INSTITUTE OF MEDICINE, I. 1997. Dietary Reference Intakes for Calcium, Phosphorus, Magnesium, Vitamin D, and Fluoride. Washington (DC): National Academies Press (US); Available from: </t>
  </si>
  <si>
    <t>http://www.efsa.eu.int/: European Food Safety Authority.</t>
  </si>
  <si>
    <t xml:space="preserve">EFSA 2006. Tolerable upper intake levels for vitamins and minerals. </t>
  </si>
  <si>
    <t>STEP 1</t>
  </si>
  <si>
    <t>Select protein substitute(s) and indicate protein equivalent (PE) contribution to daily diet</t>
  </si>
  <si>
    <t>Protein substitute</t>
  </si>
  <si>
    <t>PE contribution to daily diet (g/d)</t>
  </si>
  <si>
    <t>Step 2</t>
  </si>
  <si>
    <t>Australia and New Zealand</t>
  </si>
  <si>
    <t>EFSA</t>
  </si>
  <si>
    <t>DACH</t>
  </si>
  <si>
    <t xml:space="preserve">&lt;18 </t>
  </si>
  <si>
    <t xml:space="preserve">19-30 </t>
  </si>
  <si>
    <t xml:space="preserve">31-50 </t>
  </si>
  <si>
    <t xml:space="preserve">15-18 </t>
  </si>
  <si>
    <t xml:space="preserve">19-50 </t>
  </si>
  <si>
    <t xml:space="preserve">14-18 </t>
  </si>
  <si>
    <t xml:space="preserve">UK </t>
  </si>
  <si>
    <t xml:space="preserve">EFSA </t>
  </si>
  <si>
    <t xml:space="preserve">This calculator allows you to compare the daily nutritional contribution of protein substitutes in a pregnant woman's diet with international recommendations. </t>
  </si>
  <si>
    <t xml:space="preserve">This calculator allows you to compare the daily nutritional contribution of protein substitutes in a lactating mother with international recommendations. </t>
  </si>
  <si>
    <t>TOTAL PE per Day</t>
  </si>
  <si>
    <t>TOTAL PE per day</t>
  </si>
  <si>
    <t>PROD 1</t>
  </si>
  <si>
    <t>PROD 2</t>
  </si>
  <si>
    <t>PROD 3</t>
  </si>
  <si>
    <t>Column1</t>
  </si>
  <si>
    <t xml:space="preserve">We have tried to make the calculator as intuitive as possible but, if you're new to it, we have included a user guide to walk you through the steps required. </t>
  </si>
  <si>
    <t>Step 1</t>
  </si>
  <si>
    <t>Step 2 (Optional)</t>
  </si>
  <si>
    <t>Step 3</t>
  </si>
  <si>
    <t>Select the guidelines against which you wish to compare your individual patient's protein substitute intake.</t>
  </si>
  <si>
    <t xml:space="preserve">Australia and New Zealand </t>
  </si>
  <si>
    <t>Column3</t>
  </si>
  <si>
    <t>Column4</t>
  </si>
  <si>
    <t>Column5</t>
  </si>
  <si>
    <t>Column6</t>
  </si>
  <si>
    <t>Custom Product 2</t>
  </si>
  <si>
    <t>Custom Product 3</t>
  </si>
  <si>
    <t>Custom Product 4</t>
  </si>
  <si>
    <t>Custom Product 5</t>
  </si>
  <si>
    <t>Custom Product 6</t>
  </si>
  <si>
    <t>Custom Product 7</t>
  </si>
  <si>
    <t>Custom Product 8</t>
  </si>
  <si>
    <t>Custom Product 9</t>
  </si>
  <si>
    <t>Custom Product 10</t>
  </si>
  <si>
    <t>NUTRIENT</t>
  </si>
  <si>
    <t>UNIT</t>
  </si>
  <si>
    <t>Custom Product 1 per 1g PE</t>
  </si>
  <si>
    <t>Custom Product 2 per 1g PE</t>
  </si>
  <si>
    <t>Custom Product 3 per 1g PE</t>
  </si>
  <si>
    <t>Custom Product 4 per 1g PE</t>
  </si>
  <si>
    <t>Custom Product 5 per 1g PE</t>
  </si>
  <si>
    <t>Custom Product 6 per 1g PE</t>
  </si>
  <si>
    <t>Custom Product 7 per 1g PE</t>
  </si>
  <si>
    <t>Custom Product 8 per 1g PE</t>
  </si>
  <si>
    <t>Custom Product 9 per 1g PE</t>
  </si>
  <si>
    <t>Custom Product 10 per 1g PE</t>
  </si>
  <si>
    <t>custom1</t>
  </si>
  <si>
    <t>custom2</t>
  </si>
  <si>
    <t>custom3</t>
  </si>
  <si>
    <t>custom4</t>
  </si>
  <si>
    <t>custom5</t>
  </si>
  <si>
    <t>custom6</t>
  </si>
  <si>
    <t>custom7</t>
  </si>
  <si>
    <t>custom8</t>
  </si>
  <si>
    <t>custom9</t>
  </si>
  <si>
    <t>custom10</t>
  </si>
  <si>
    <t>EXAMPLE</t>
  </si>
  <si>
    <t>Column7</t>
  </si>
  <si>
    <t>Column8</t>
  </si>
  <si>
    <t>Column9</t>
  </si>
  <si>
    <t>Column10</t>
  </si>
  <si>
    <t>Column11</t>
  </si>
  <si>
    <t>Column12</t>
  </si>
  <si>
    <t>Column13</t>
  </si>
  <si>
    <t>Column14</t>
  </si>
  <si>
    <t>Column15</t>
  </si>
  <si>
    <t>Column16</t>
  </si>
  <si>
    <t>Column17</t>
  </si>
  <si>
    <t>19-30 preg2</t>
  </si>
  <si>
    <t>31-50 preg3</t>
  </si>
  <si>
    <t>19-30 lactation4</t>
  </si>
  <si>
    <t>31-50 lactation5</t>
  </si>
  <si>
    <t>motion2</t>
  </si>
  <si>
    <t>MACRONUTRIENTS</t>
  </si>
  <si>
    <t>VITAMINS</t>
  </si>
  <si>
    <t>MINERALS</t>
  </si>
  <si>
    <t>TRACE ELEMENTS</t>
  </si>
  <si>
    <t>Caveat: NB. RDA is used as a collective term, it is used interchangeably covering any energy or nutrient intake provided in each guidance (including AI, RDA, RDI, DRV, EAR, RNI, RI, PRI). Please see guidance references for further information.
•For carbohydrate and fat recommendations, where a figure is not provided in the guidance, a mean has been calculated from population percentage energy reference ranges e.g. 45-60% of energy, fat 20-35% of energy.
•Where a range has been provided in the guidance, a mid-point has been stated.
•Protein substitutes are not formulated to meet energy, fat or carbohydrate requirements
•Carnitine, taurine and fluoride not included as either little/no RDA/TUL and/or not clinically relevant for prescribing PS in mPKU
•When UK Department of Health (MoH) provide minimum and maximum recommendations, minimum is displayed as RDA and maximum as TUL.</t>
  </si>
  <si>
    <t xml:space="preserve"> Using the Lactation Intake Assessment Tool</t>
  </si>
  <si>
    <t>Potentially delete this tab and replace with the abbreviations and important notice sections</t>
  </si>
  <si>
    <t>Terminology and colour-coding used in the mPKU and Lactation tools</t>
  </si>
  <si>
    <t>Per 100g /
100ml</t>
  </si>
  <si>
    <t xml:space="preserve">      LACTATION INTAKE ASSESSMENT TOOL</t>
  </si>
  <si>
    <t xml:space="preserve">PKU sphere  </t>
  </si>
  <si>
    <t xml:space="preserve">PKU sphere </t>
  </si>
  <si>
    <t>per 1g PE</t>
  </si>
  <si>
    <t>Phenylalanine</t>
  </si>
  <si>
    <t>&lt; RDA</t>
  </si>
  <si>
    <t>PKU Trio</t>
  </si>
  <si>
    <t>trio</t>
  </si>
  <si>
    <t>PKU trio (Unflavoured)</t>
  </si>
  <si>
    <t>PKU trio Unflavoured</t>
  </si>
  <si>
    <t>Per 30g PE</t>
  </si>
  <si>
    <t>EXAMPLE:</t>
  </si>
  <si>
    <t>PRODUCT(S):</t>
  </si>
  <si>
    <t>PKU sphere Liquid</t>
  </si>
  <si>
    <t>PKU sphere Liquid2</t>
  </si>
  <si>
    <t>PKU sphere liquid</t>
  </si>
  <si>
    <t>sphere_liquid</t>
  </si>
  <si>
    <t>Custom Product 1</t>
  </si>
  <si>
    <r>
      <rPr>
        <b/>
        <sz val="22"/>
        <color theme="1"/>
        <rFont val="Calibri"/>
        <family val="2"/>
        <scheme val="minor"/>
      </rPr>
      <t>Before you start</t>
    </r>
    <r>
      <rPr>
        <sz val="11"/>
        <color theme="1"/>
        <rFont val="Calibri"/>
        <family val="2"/>
        <scheme val="minor"/>
      </rPr>
      <t xml:space="preserve">
</t>
    </r>
  </si>
  <si>
    <r>
      <t xml:space="preserve">Welcome to Vitaflo's Maternal PKU (mPKU) intake assessment tool, an online tool designed to make it easier for you to assess the nutritional contribution from protein substitutes in your patients with mPKU. 
</t>
    </r>
    <r>
      <rPr>
        <i/>
        <sz val="14"/>
        <color theme="1"/>
        <rFont val="Calibri"/>
        <family val="2"/>
        <scheme val="minor"/>
      </rPr>
      <t>The calculator allows you to assess both Vitaflo's products (integrated into the calculator) and other protein substitutes too against international recommendations; data for other companies' products will need to be entered by you into the calculator.</t>
    </r>
    <r>
      <rPr>
        <sz val="14"/>
        <color theme="1"/>
        <rFont val="Calibri"/>
        <family val="2"/>
        <scheme val="minor"/>
      </rPr>
      <t xml:space="preserve">
</t>
    </r>
    <r>
      <rPr>
        <sz val="14"/>
        <color rgb="FFFF0000"/>
        <rFont val="Calibri"/>
        <family val="2"/>
        <scheme val="minor"/>
      </rPr>
      <t>If using this tool for the first time, please read the IMPORTANT NOTICE before entering any data.</t>
    </r>
  </si>
  <si>
    <r>
      <t xml:space="preserve">Welcome to Vitaflo's lactation intake assessment tool, an online tool designed to make it easier for you to assess the nutritional contribution from protein substitutes for mothers with PKU who are lactating. 
</t>
    </r>
    <r>
      <rPr>
        <i/>
        <sz val="14"/>
        <color theme="1"/>
        <rFont val="Calibri"/>
        <family val="2"/>
        <scheme val="minor"/>
      </rPr>
      <t xml:space="preserve">The calculator allows you to assess both Vitaflo's products (integrated into the calculator) and other protein substitutes too against international recommendations; data for other companies' products will need to be entered by you into the calculator. </t>
    </r>
    <r>
      <rPr>
        <sz val="14"/>
        <color theme="1"/>
        <rFont val="Calibri"/>
        <family val="2"/>
        <scheme val="minor"/>
      </rPr>
      <t xml:space="preserve">
</t>
    </r>
    <r>
      <rPr>
        <sz val="14"/>
        <color rgb="FFFF0000"/>
        <rFont val="Calibri"/>
        <family val="2"/>
        <scheme val="minor"/>
      </rPr>
      <t>If using this tool for the first time, please read the IMPORTANT NOTICE before entering any data.</t>
    </r>
  </si>
  <si>
    <t xml:space="preserve">Protein Substitutes  are not formulated to meet energy requirements </t>
  </si>
  <si>
    <t xml:space="preserve">Protein Substitutes  are not formulated to meet fat requirements </t>
  </si>
  <si>
    <t xml:space="preserve">Vitaflo Products are not formulated to meet the energy requirements </t>
  </si>
  <si>
    <r>
      <t xml:space="preserve">Enter the protein substitute(s) being used by the patient </t>
    </r>
    <r>
      <rPr>
        <b/>
        <sz val="14"/>
        <color theme="1"/>
        <rFont val="Calibri"/>
        <family val="2"/>
        <scheme val="minor"/>
      </rPr>
      <t>(using the drop down choices provided)</t>
    </r>
    <r>
      <rPr>
        <sz val="14"/>
        <color theme="1"/>
        <rFont val="Calibri"/>
        <family val="2"/>
        <scheme val="minor"/>
      </rPr>
      <t xml:space="preserve"> and indicate how much protein equivalent (PE) per day that each product will provide. 
Up to 3 protein substitutes can be entered per patient.
</t>
    </r>
    <r>
      <rPr>
        <i/>
        <sz val="14"/>
        <color rgb="FFFF0000"/>
        <rFont val="Calibri"/>
        <family val="2"/>
        <scheme val="minor"/>
      </rPr>
      <t xml:space="preserve">If using other companies' protein substitutes, </t>
    </r>
    <r>
      <rPr>
        <b/>
        <i/>
        <sz val="14"/>
        <color rgb="FFFF0000"/>
        <rFont val="Calibri"/>
        <family val="2"/>
        <scheme val="minor"/>
      </rPr>
      <t>you will first need to input their details</t>
    </r>
    <r>
      <rPr>
        <i/>
        <sz val="14"/>
        <color rgb="FFFF0000"/>
        <rFont val="Calibri"/>
        <family val="2"/>
        <scheme val="minor"/>
      </rPr>
      <t xml:space="preserve"> into the calculator before completing this step. Pressing on the 'Input a custom protein substitute' button will take you to the section of the calculator where custom product information can be entered. 
Once the custom product data has been entered, return to the tool where the custom product will now be available as a drop down choice.
Up to 10 custom products can be entered.
We recommend you download and save your own personal copy if using other companies' products so that you only need to enter product data once. </t>
    </r>
  </si>
  <si>
    <r>
      <t xml:space="preserve">Enter the protein substitute(s) being used by the patient </t>
    </r>
    <r>
      <rPr>
        <b/>
        <sz val="14"/>
        <color theme="1"/>
        <rFont val="Calibri"/>
        <family val="2"/>
        <scheme val="minor"/>
      </rPr>
      <t>(using the drop down choices provided)</t>
    </r>
    <r>
      <rPr>
        <sz val="14"/>
        <color theme="1"/>
        <rFont val="Calibri"/>
        <family val="2"/>
        <scheme val="minor"/>
      </rPr>
      <t xml:space="preserve"> and indicate how much protein equivalent (PE) per day that each product will provide. 
Up to 3 protein substitutes can be entered per patient.
</t>
    </r>
    <r>
      <rPr>
        <i/>
        <sz val="14"/>
        <color rgb="FFFF0000"/>
        <rFont val="Calibri"/>
        <family val="2"/>
        <scheme val="minor"/>
      </rPr>
      <t xml:space="preserve">If using other companies' protein substitutes, </t>
    </r>
    <r>
      <rPr>
        <b/>
        <i/>
        <sz val="14"/>
        <color rgb="FFFF0000"/>
        <rFont val="Calibri"/>
        <family val="2"/>
        <scheme val="minor"/>
      </rPr>
      <t>you will first need to input their details</t>
    </r>
    <r>
      <rPr>
        <i/>
        <sz val="14"/>
        <color rgb="FFFF0000"/>
        <rFont val="Calibri"/>
        <family val="2"/>
        <scheme val="minor"/>
      </rPr>
      <t xml:space="preserve"> into the calculator before completing this step. Pressing on the 'Input a custom protein substitute' button will take you to the section of the calculator where custom product information can be entered. 
Once the custom product data has been entered, return to the tool where the custom product will now be available as a drop down choice.
Up to 10 custom products can be entered.
We recommend you download and save your own personal copy if using other companies' products so that you only need to enter product data once.</t>
    </r>
    <r>
      <rPr>
        <b/>
        <sz val="14"/>
        <color theme="1"/>
        <rFont val="Calibri"/>
        <family val="2"/>
        <scheme val="minor"/>
      </rPr>
      <t xml:space="preserve"> </t>
    </r>
  </si>
  <si>
    <r>
      <rPr>
        <b/>
        <u/>
        <sz val="12"/>
        <rFont val="Calibri"/>
        <family val="2"/>
        <scheme val="minor"/>
      </rPr>
      <t xml:space="preserve">DRV is used as a generic term
</t>
    </r>
    <r>
      <rPr>
        <sz val="12"/>
        <rFont val="Calibri"/>
        <family val="2"/>
        <scheme val="minor"/>
      </rPr>
      <t xml:space="preserve">Across different international nutrition recommendations, requirements for particular nutrients are expressed using a variety of different acronyms, including, but not limited to DRV, AI, RDA, RDI, EAR, RNI, RI and PRI. [All of these acronyms are spelled out in the Abbreviations section.]
In these mPKU and Lactation assessment tools, the acronym DRV is used as a generic term to represent all the other related acronyms. In this way, the term DRV is used as the benchmark to assess whether an individual is consuming their recommended daily intake of a nutrient solely from their protein substitute. Please refer to the References section should additional clarification be required for any particular nutrients.
</t>
    </r>
    <r>
      <rPr>
        <b/>
        <i/>
        <sz val="12"/>
        <rFont val="Calibri"/>
        <family val="2"/>
        <scheme val="minor"/>
      </rPr>
      <t xml:space="preserve">Please note: </t>
    </r>
    <r>
      <rPr>
        <i/>
        <sz val="12"/>
        <rFont val="Calibri"/>
        <family val="2"/>
        <scheme val="minor"/>
      </rPr>
      <t>DRVs, RDAs, etc are guidelines that apply to groups of healthy people and are not necessarily appropriate for those with different needs arising from disease. Caution should therefore be exercised when applying them to individuals with a lifelong condition such as PKU</t>
    </r>
    <r>
      <rPr>
        <sz val="12"/>
        <color theme="1"/>
        <rFont val="Calibri"/>
        <family val="2"/>
        <scheme val="minor"/>
      </rPr>
      <t xml:space="preserve">
</t>
    </r>
  </si>
  <si>
    <r>
      <rPr>
        <b/>
        <u/>
        <sz val="12"/>
        <color theme="1"/>
        <rFont val="Calibri"/>
        <family val="2"/>
        <scheme val="minor"/>
      </rPr>
      <t>Tolerable Upper Limit (TUL) is also used as a generic term</t>
    </r>
    <r>
      <rPr>
        <sz val="12"/>
        <color theme="1"/>
        <rFont val="Calibri"/>
        <family val="2"/>
        <scheme val="minor"/>
      </rPr>
      <t xml:space="preserve">
In these tools, TUL is used as the generic term to represent all other related acronyms e.g. Safe Upper Level (SUL) (UK). The term TUL is used to determine if the amounts of nutrients that individuals consume from their prescribed protein substitute(s) intake are below the TUL.   </t>
    </r>
  </si>
  <si>
    <r>
      <t xml:space="preserve">Additional notes 
</t>
    </r>
    <r>
      <rPr>
        <sz val="12"/>
        <color theme="1"/>
        <rFont val="Calibri"/>
        <family val="2"/>
        <scheme val="minor"/>
      </rPr>
      <t>•Protein substitutes are not formulated to meet 100% of energy, fat, carbohydrate or electrolyte requirements.
•For carbohydrate and fat recommendations, where a figure is not provided in the guidance, a mean has been calculated from population percentage energy reference ranges e.g. Carbohydrate 45-60%, fat 20-35% of energy.
•Where a range has been provided in the guidance, a mid-point has been stated.
•Carnitine, taurine and fluoride not included as either little or no DRV/TUL and/or not clinically relevant for prescribing PS in mPKU
•When the UK Department of Health (DoH) set a safe intake for some nutrients, they provided a safe range of intakes (minimum and maximum). The safe intake was judged to be a level or range of intake at which there is no risk of deficiency, and below a level where there is a risk of undesirable effects. This tool displays the minimum of the range as the DRV and the maximum value as the TUL.  Exceeding these safe intakes would not necessarily result in undesirable effects but, equally, there is no evidence for any benefits.</t>
    </r>
  </si>
  <si>
    <t xml:space="preserve">Scroll down to see how your patient's protein substitute intake compares to the guidelines.
</t>
  </si>
  <si>
    <t xml:space="preserve">&gt; DRV ✓  &lt; TUL ✓ </t>
  </si>
  <si>
    <t>&lt; DRV</t>
  </si>
  <si>
    <t xml:space="preserve">&lt; DRV </t>
  </si>
  <si>
    <t xml:space="preserve">If an orange colouration appears, the nutrient intake is below the set DRV. If a red colouration appears, the nutrient intake is above the set TUL. There are some circumstances where orange and red colourations are not a cause for concern - please see the notes below.      </t>
  </si>
  <si>
    <r>
      <rPr>
        <b/>
        <sz val="11"/>
        <color theme="1"/>
        <rFont val="Calibri"/>
        <family val="2"/>
        <scheme val="minor"/>
      </rPr>
      <t>PS</t>
    </r>
    <r>
      <rPr>
        <sz val="11"/>
        <color theme="1"/>
        <rFont val="Calibri"/>
        <family val="2"/>
        <scheme val="minor"/>
      </rPr>
      <t xml:space="preserve"> - Protein Substitute</t>
    </r>
  </si>
  <si>
    <t>Yes</t>
  </si>
  <si>
    <t>Select the guidelines against which you wish to compare (or leave as "Yes" to select all)</t>
  </si>
  <si>
    <t xml:space="preserve">To get the best results from this calculator, you need to;
(a) download a personal copy
(b) re-save the file anytime you enter a custom product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</si>
</sst>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64" x14ac:knownFonts="1">
    <font>
      <sz val="11"/>
      <color theme="1"/>
      <name val="Calibri"/>
      <family val="2"/>
      <scheme val="minor"/>
    </font>
    <font>
      <b/>
      <sz val="11"/>
      <color theme="1"/>
      <name val="Calibri"/>
      <family val="2"/>
      <scheme val="minor"/>
    </font>
    <font>
      <b/>
      <sz val="9"/>
      <color theme="1"/>
      <name val="Arial"/>
      <family val="2"/>
    </font>
    <font>
      <b/>
      <sz val="9"/>
      <color theme="1"/>
      <name val="Calibri"/>
      <family val="2"/>
      <scheme val="minor"/>
    </font>
    <font>
      <sz val="9"/>
      <color theme="1"/>
      <name val="Arial"/>
      <family val="2"/>
    </font>
    <font>
      <b/>
      <sz val="9"/>
      <color rgb="FF000000"/>
      <name val="Arial"/>
      <family val="2"/>
    </font>
    <font>
      <sz val="9"/>
      <color rgb="FF000000"/>
      <name val="Arial"/>
      <family val="2"/>
    </font>
    <font>
      <sz val="10"/>
      <name val="Arial"/>
      <family val="2"/>
    </font>
    <font>
      <b/>
      <sz val="9"/>
      <name val="Arial"/>
      <family val="2"/>
    </font>
    <font>
      <b/>
      <sz val="8"/>
      <color theme="1"/>
      <name val="Arial"/>
      <family val="2"/>
    </font>
    <font>
      <b/>
      <sz val="11"/>
      <color theme="0"/>
      <name val="Calibri"/>
      <family val="2"/>
      <scheme val="minor"/>
    </font>
    <font>
      <sz val="14"/>
      <color theme="1"/>
      <name val="Calibri"/>
      <family val="2"/>
      <scheme val="minor"/>
    </font>
    <font>
      <b/>
      <sz val="12"/>
      <color theme="1"/>
      <name val="Calibri"/>
      <family val="2"/>
      <scheme val="minor"/>
    </font>
    <font>
      <sz val="8"/>
      <name val="Calibri"/>
      <family val="2"/>
      <scheme val="minor"/>
    </font>
    <font>
      <b/>
      <sz val="11"/>
      <color theme="0" tint="-4.9989318521683403E-2"/>
      <name val="Calibri"/>
      <family val="2"/>
      <scheme val="minor"/>
    </font>
    <font>
      <b/>
      <sz val="11"/>
      <color rgb="FF000000"/>
      <name val="Calibri"/>
      <family val="2"/>
      <scheme val="minor"/>
    </font>
    <font>
      <sz val="11"/>
      <color rgb="FF000000"/>
      <name val="Calibri"/>
      <family val="2"/>
      <scheme val="minor"/>
    </font>
    <font>
      <sz val="11"/>
      <color theme="0"/>
      <name val="Calibri"/>
      <family val="2"/>
      <scheme val="minor"/>
    </font>
    <font>
      <b/>
      <i/>
      <sz val="14"/>
      <color theme="1"/>
      <name val="Calibri"/>
      <family val="2"/>
      <scheme val="minor"/>
    </font>
    <font>
      <b/>
      <sz val="20"/>
      <color theme="0"/>
      <name val="Calibri"/>
      <family val="2"/>
      <scheme val="minor"/>
    </font>
    <font>
      <sz val="11"/>
      <color rgb="FF201547"/>
      <name val="Calibri"/>
      <family val="2"/>
      <scheme val="minor"/>
    </font>
    <font>
      <sz val="14"/>
      <name val="Calibri"/>
      <family val="2"/>
      <scheme val="minor"/>
    </font>
    <font>
      <sz val="14"/>
      <color rgb="FFFF0000"/>
      <name val="Calibri"/>
      <family val="2"/>
      <scheme val="minor"/>
    </font>
    <font>
      <sz val="9"/>
      <color theme="1"/>
      <name val="Calibri"/>
      <family val="2"/>
      <scheme val="minor"/>
    </font>
    <font>
      <sz val="16"/>
      <color theme="0"/>
      <name val="Calibri"/>
      <family val="2"/>
      <scheme val="minor"/>
    </font>
    <font>
      <b/>
      <sz val="16"/>
      <color theme="0"/>
      <name val="Calibri"/>
      <family val="2"/>
      <scheme val="minor"/>
    </font>
    <font>
      <b/>
      <sz val="14"/>
      <color theme="1"/>
      <name val="Calibri"/>
      <family val="2"/>
      <scheme val="minor"/>
    </font>
    <font>
      <sz val="11"/>
      <color rgb="FFFF0000"/>
      <name val="Calibri"/>
      <family val="2"/>
      <scheme val="minor"/>
    </font>
    <font>
      <sz val="11"/>
      <name val="Calibri"/>
      <family val="2"/>
      <scheme val="minor"/>
    </font>
    <font>
      <u/>
      <sz val="11"/>
      <color theme="1"/>
      <name val="Calibri"/>
      <family val="2"/>
      <scheme val="minor"/>
    </font>
    <font>
      <b/>
      <sz val="8"/>
      <color theme="1"/>
      <name val="Calibri"/>
      <family val="2"/>
      <scheme val="minor"/>
    </font>
    <font>
      <i/>
      <sz val="11"/>
      <color theme="1"/>
      <name val="Calibri"/>
      <family val="2"/>
      <scheme val="minor"/>
    </font>
    <font>
      <vertAlign val="subscript"/>
      <sz val="11"/>
      <color theme="1"/>
      <name val="Calibri"/>
      <family val="2"/>
      <scheme val="minor"/>
    </font>
    <font>
      <sz val="8"/>
      <color theme="1"/>
      <name val="Calibri"/>
      <family val="2"/>
      <scheme val="minor"/>
    </font>
    <font>
      <sz val="10"/>
      <color theme="1"/>
      <name val="Calibri"/>
      <family val="2"/>
      <scheme val="minor"/>
    </font>
    <font>
      <u/>
      <sz val="11"/>
      <color theme="10"/>
      <name val="Calibri"/>
      <family val="2"/>
      <scheme val="minor"/>
    </font>
    <font>
      <sz val="16"/>
      <name val="Calibri"/>
      <family val="2"/>
      <scheme val="minor"/>
    </font>
    <font>
      <sz val="36"/>
      <color theme="0"/>
      <name val="Calibri"/>
      <family val="2"/>
      <scheme val="minor"/>
    </font>
    <font>
      <b/>
      <sz val="14"/>
      <name val="Calibri"/>
      <family val="2"/>
      <scheme val="minor"/>
    </font>
    <font>
      <u/>
      <sz val="12"/>
      <color theme="0"/>
      <name val="Calibri"/>
      <family val="2"/>
      <scheme val="minor"/>
    </font>
    <font>
      <i/>
      <sz val="14"/>
      <color theme="1"/>
      <name val="Calibri"/>
      <family val="2"/>
      <scheme val="minor"/>
    </font>
    <font>
      <b/>
      <u/>
      <sz val="11"/>
      <name val="Calibri"/>
      <family val="2"/>
      <scheme val="minor"/>
    </font>
    <font>
      <b/>
      <u/>
      <sz val="11"/>
      <color theme="1"/>
      <name val="Calibri"/>
      <family val="2"/>
      <scheme val="minor"/>
    </font>
    <font>
      <b/>
      <i/>
      <sz val="11"/>
      <color theme="1"/>
      <name val="Calibri"/>
      <family val="2"/>
      <scheme val="minor"/>
    </font>
    <font>
      <b/>
      <i/>
      <sz val="9"/>
      <color theme="1"/>
      <name val="Calibri"/>
      <family val="2"/>
      <scheme val="minor"/>
    </font>
    <font>
      <b/>
      <i/>
      <sz val="9"/>
      <color theme="1"/>
      <name val="Arial"/>
      <family val="2"/>
    </font>
    <font>
      <b/>
      <i/>
      <sz val="9"/>
      <color rgb="FF000000"/>
      <name val="Arial"/>
      <family val="2"/>
    </font>
    <font>
      <sz val="16"/>
      <color theme="1"/>
      <name val="Calibri"/>
      <family val="2"/>
      <scheme val="minor"/>
    </font>
    <font>
      <b/>
      <sz val="18"/>
      <color theme="0"/>
      <name val="Calibri"/>
      <family val="2"/>
      <scheme val="minor"/>
    </font>
    <font>
      <b/>
      <sz val="16"/>
      <color theme="1"/>
      <name val="Calibri"/>
      <family val="2"/>
      <scheme val="minor"/>
    </font>
    <font>
      <sz val="22"/>
      <color rgb="FFFF0000"/>
      <name val="Calibri"/>
      <family val="2"/>
      <scheme val="minor"/>
    </font>
    <font>
      <b/>
      <sz val="22"/>
      <color theme="0"/>
      <name val="Calibri"/>
      <family val="2"/>
      <scheme val="minor"/>
    </font>
    <font>
      <sz val="12"/>
      <color theme="1"/>
      <name val="Calibri"/>
      <family val="2"/>
      <scheme val="minor"/>
    </font>
    <font>
      <b/>
      <u/>
      <sz val="12"/>
      <name val="Calibri"/>
      <family val="2"/>
      <scheme val="minor"/>
    </font>
    <font>
      <b/>
      <u/>
      <sz val="12"/>
      <color theme="1"/>
      <name val="Calibri"/>
      <family val="2"/>
      <scheme val="minor"/>
    </font>
    <font>
      <b/>
      <i/>
      <sz val="11"/>
      <color theme="1" tint="4.9989318521683403E-2"/>
      <name val="Calibri"/>
      <family val="2"/>
      <scheme val="minor"/>
    </font>
    <font>
      <b/>
      <i/>
      <sz val="14"/>
      <color rgb="FFFF0000"/>
      <name val="Calibri"/>
      <family val="2"/>
      <scheme val="minor"/>
    </font>
    <font>
      <i/>
      <sz val="9"/>
      <color theme="1"/>
      <name val="Calibri"/>
      <family val="2"/>
      <scheme val="minor"/>
    </font>
    <font>
      <b/>
      <sz val="22"/>
      <color theme="1"/>
      <name val="Calibri"/>
      <family val="2"/>
      <scheme val="minor"/>
    </font>
    <font>
      <sz val="18"/>
      <color theme="1"/>
      <name val="Calibri"/>
      <family val="2"/>
      <scheme val="minor"/>
    </font>
    <font>
      <i/>
      <sz val="14"/>
      <color rgb="FFFF0000"/>
      <name val="Calibri"/>
      <family val="2"/>
      <scheme val="minor"/>
    </font>
    <font>
      <sz val="12"/>
      <name val="Calibri"/>
      <family val="2"/>
      <scheme val="minor"/>
    </font>
    <font>
      <i/>
      <sz val="12"/>
      <name val="Calibri"/>
      <family val="2"/>
      <scheme val="minor"/>
    </font>
    <font>
      <b/>
      <i/>
      <sz val="12"/>
      <name val="Calibri"/>
      <family val="2"/>
      <scheme val="minor"/>
    </font>
  </fonts>
  <fills count="19">
    <fill>
      <patternFill patternType="none"/>
    </fill>
    <fill>
      <patternFill patternType="gray125"/>
    </fill>
    <fill>
      <patternFill patternType="solid">
        <fgColor theme="3" tint="0.79998168889431442"/>
        <bgColor indexed="64"/>
      </patternFill>
    </fill>
    <fill>
      <patternFill patternType="solid">
        <fgColor theme="0"/>
        <bgColor indexed="64"/>
      </patternFill>
    </fill>
    <fill>
      <patternFill patternType="solid">
        <fgColor theme="4"/>
        <bgColor theme="4"/>
      </patternFill>
    </fill>
    <fill>
      <patternFill patternType="solid">
        <fgColor theme="4" tint="0.79998168889431442"/>
        <bgColor theme="4" tint="0.79998168889431442"/>
      </patternFill>
    </fill>
    <fill>
      <patternFill patternType="solid">
        <fgColor theme="4" tint="0.39997558519241921"/>
        <bgColor indexed="64"/>
      </patternFill>
    </fill>
    <fill>
      <patternFill patternType="solid">
        <fgColor theme="4"/>
        <bgColor indexed="64"/>
      </patternFill>
    </fill>
    <fill>
      <patternFill patternType="solid">
        <fgColor theme="7" tint="0.59999389629810485"/>
        <bgColor indexed="64"/>
      </patternFill>
    </fill>
    <fill>
      <patternFill patternType="solid">
        <fgColor rgb="FFFF6D6D"/>
        <bgColor indexed="64"/>
      </patternFill>
    </fill>
    <fill>
      <patternFill patternType="solid">
        <fgColor theme="4" tint="0.79998168889431442"/>
        <bgColor indexed="64"/>
      </patternFill>
    </fill>
    <fill>
      <patternFill patternType="solid">
        <fgColor rgb="FF002060"/>
        <bgColor indexed="64"/>
      </patternFill>
    </fill>
    <fill>
      <patternFill patternType="solid">
        <fgColor rgb="FF0070C0"/>
        <bgColor indexed="64"/>
      </patternFill>
    </fill>
    <fill>
      <patternFill patternType="solid">
        <fgColor theme="4" tint="0.59999389629810485"/>
        <bgColor indexed="64"/>
      </patternFill>
    </fill>
    <fill>
      <patternFill patternType="solid">
        <fgColor theme="0" tint="-4.9989318521683403E-2"/>
        <bgColor indexed="64"/>
      </patternFill>
    </fill>
    <fill>
      <patternFill patternType="solid">
        <fgColor theme="9" tint="0.59999389629810485"/>
        <bgColor indexed="64"/>
      </patternFill>
    </fill>
    <fill>
      <patternFill patternType="solid">
        <fgColor rgb="FF00B050"/>
        <bgColor indexed="64"/>
      </patternFill>
    </fill>
    <fill>
      <patternFill patternType="solid">
        <fgColor rgb="FFFFFF00"/>
        <bgColor indexed="64"/>
      </patternFill>
    </fill>
    <fill>
      <patternFill patternType="solid">
        <fgColor theme="8" tint="0.59999389629810485"/>
        <bgColor indexed="64"/>
      </patternFill>
    </fill>
  </fills>
  <borders count="8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medium">
        <color indexed="64"/>
      </left>
      <right style="medium">
        <color indexed="64"/>
      </right>
      <top/>
      <bottom/>
      <diagonal/>
    </border>
    <border>
      <left style="thin">
        <color indexed="64"/>
      </left>
      <right/>
      <top/>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style="thick">
        <color indexed="64"/>
      </top>
      <bottom style="thin">
        <color indexed="64"/>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
      <left/>
      <right style="thin">
        <color indexed="64"/>
      </right>
      <top/>
      <bottom style="thick">
        <color indexed="64"/>
      </bottom>
      <diagonal/>
    </border>
    <border>
      <left/>
      <right style="thin">
        <color auto="1"/>
      </right>
      <top style="thick">
        <color indexed="64"/>
      </top>
      <bottom/>
      <diagonal/>
    </border>
    <border>
      <left/>
      <right style="thin">
        <color indexed="64"/>
      </right>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thin">
        <color indexed="64"/>
      </left>
      <right/>
      <top style="thin">
        <color theme="4" tint="0.39997558519241921"/>
      </top>
      <bottom style="medium">
        <color auto="1"/>
      </bottom>
      <diagonal/>
    </border>
    <border>
      <left style="thin">
        <color indexed="64"/>
      </left>
      <right/>
      <top style="thin">
        <color theme="4" tint="0.39997558519241921"/>
      </top>
      <bottom/>
      <diagonal/>
    </border>
    <border>
      <left style="thin">
        <color indexed="64"/>
      </left>
      <right/>
      <top style="thin">
        <color theme="4" tint="0.39997558519241921"/>
      </top>
      <bottom style="thick">
        <color rgb="FF000000"/>
      </bottom>
      <diagonal/>
    </border>
    <border>
      <left style="thin">
        <color indexed="64"/>
      </left>
      <right style="thick">
        <color rgb="FF000000"/>
      </right>
      <top style="thin">
        <color theme="4" tint="0.39997558519241921"/>
      </top>
      <bottom/>
      <diagonal/>
    </border>
    <border>
      <left style="thin">
        <color indexed="64"/>
      </left>
      <right style="thick">
        <color rgb="FF000000"/>
      </right>
      <top style="thin">
        <color theme="4" tint="0.39997558519241921"/>
      </top>
      <bottom style="thick">
        <color rgb="FF000000"/>
      </bottom>
      <diagonal/>
    </border>
    <border>
      <left/>
      <right/>
      <top style="thin">
        <color theme="4" tint="0.39997558519241921"/>
      </top>
      <bottom/>
      <diagonal/>
    </border>
    <border>
      <left/>
      <right/>
      <top style="thin">
        <color theme="4" tint="0.39997558519241921"/>
      </top>
      <bottom style="medium">
        <color auto="1"/>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top style="thin">
        <color theme="4" tint="0.39997558519241921"/>
      </top>
      <bottom/>
      <diagonal/>
    </border>
    <border>
      <left style="thin">
        <color indexed="64"/>
      </left>
      <right style="medium">
        <color indexed="64"/>
      </right>
      <top style="thin">
        <color theme="4" tint="0.39997558519241921"/>
      </top>
      <bottom/>
      <diagonal/>
    </border>
    <border>
      <left style="medium">
        <color indexed="64"/>
      </left>
      <right/>
      <top style="thin">
        <color theme="4" tint="0.39997558519241921"/>
      </top>
      <bottom style="medium">
        <color indexed="64"/>
      </bottom>
      <diagonal/>
    </border>
    <border>
      <left style="thin">
        <color indexed="64"/>
      </left>
      <right style="medium">
        <color indexed="64"/>
      </right>
      <top style="thin">
        <color theme="4" tint="0.39997558519241921"/>
      </top>
      <bottom style="medium">
        <color indexed="64"/>
      </bottom>
      <diagonal/>
    </border>
    <border>
      <left style="thin">
        <color indexed="64"/>
      </left>
      <right style="thick">
        <color rgb="FF000000"/>
      </right>
      <top/>
      <bottom/>
      <diagonal/>
    </border>
    <border>
      <left style="medium">
        <color indexed="64"/>
      </left>
      <right/>
      <top style="medium">
        <color auto="1"/>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auto="1"/>
      </top>
      <bottom style="medium">
        <color indexed="64"/>
      </bottom>
      <diagonal/>
    </border>
    <border>
      <left style="thin">
        <color indexed="64"/>
      </left>
      <right/>
      <top style="thin">
        <color rgb="FF000000"/>
      </top>
      <bottom style="medium">
        <color indexed="64"/>
      </bottom>
      <diagonal/>
    </border>
    <border>
      <left style="thin">
        <color indexed="64"/>
      </left>
      <right style="medium">
        <color indexed="64"/>
      </right>
      <top style="thin">
        <color rgb="FF000000"/>
      </top>
      <bottom style="medium">
        <color indexed="64"/>
      </bottom>
      <diagonal/>
    </border>
    <border>
      <left/>
      <right/>
      <top style="thin">
        <color theme="4" tint="0.39997558519241921"/>
      </top>
      <bottom style="thick">
        <color rgb="FF000000"/>
      </bottom>
      <diagonal/>
    </border>
    <border>
      <left style="medium">
        <color indexed="64"/>
      </left>
      <right/>
      <top style="thin">
        <color rgb="FF000000"/>
      </top>
      <bottom style="medium">
        <color indexed="64"/>
      </bottom>
      <diagonal/>
    </border>
    <border>
      <left/>
      <right style="thick">
        <color indexed="64"/>
      </right>
      <top style="thick">
        <color indexed="64"/>
      </top>
      <bottom style="thin">
        <color indexed="64"/>
      </bottom>
      <diagonal/>
    </border>
    <border>
      <left/>
      <right style="thin">
        <color indexed="64"/>
      </right>
      <top style="thin">
        <color auto="1"/>
      </top>
      <bottom/>
      <diagonal/>
    </border>
    <border>
      <left style="medium">
        <color indexed="64"/>
      </left>
      <right style="medium">
        <color indexed="64"/>
      </right>
      <top style="medium">
        <color indexed="64"/>
      </top>
      <bottom style="medium">
        <color indexed="64"/>
      </bottom>
      <diagonal/>
    </border>
    <border>
      <left style="thin">
        <color auto="1"/>
      </left>
      <right style="thin">
        <color auto="1"/>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medium">
        <color indexed="64"/>
      </right>
      <top style="medium">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thin">
        <color indexed="64"/>
      </top>
      <bottom/>
      <diagonal/>
    </border>
    <border>
      <left style="medium">
        <color indexed="64"/>
      </left>
      <right style="medium">
        <color indexed="64"/>
      </right>
      <top/>
      <bottom style="medium">
        <color indexed="64"/>
      </bottom>
      <diagonal/>
    </border>
    <border>
      <left style="medium">
        <color auto="1"/>
      </left>
      <right style="thin">
        <color auto="1"/>
      </right>
      <top style="medium">
        <color auto="1"/>
      </top>
      <bottom/>
      <diagonal/>
    </border>
    <border>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medium">
        <color indexed="64"/>
      </left>
      <right style="thin">
        <color indexed="64"/>
      </right>
      <top style="medium">
        <color indexed="64"/>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auto="1"/>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top style="thin">
        <color indexed="64"/>
      </top>
      <bottom/>
      <diagonal/>
    </border>
    <border>
      <left style="medium">
        <color indexed="64"/>
      </left>
      <right/>
      <top style="medium">
        <color indexed="64"/>
      </top>
      <bottom style="thin">
        <color indexed="64"/>
      </bottom>
      <diagonal/>
    </border>
    <border>
      <left style="medium">
        <color indexed="64"/>
      </left>
      <right style="medium">
        <color indexed="64"/>
      </right>
      <top/>
      <bottom style="hair">
        <color indexed="64"/>
      </bottom>
      <diagonal/>
    </border>
    <border>
      <left style="medium">
        <color indexed="64"/>
      </left>
      <right style="thin">
        <color indexed="64"/>
      </right>
      <top/>
      <bottom style="hair">
        <color indexed="64"/>
      </bottom>
      <diagonal/>
    </border>
    <border>
      <left style="thin">
        <color indexed="64"/>
      </left>
      <right style="thin">
        <color indexed="64"/>
      </right>
      <top/>
      <bottom style="hair">
        <color indexed="64"/>
      </bottom>
      <diagonal/>
    </border>
    <border>
      <left/>
      <right/>
      <top/>
      <bottom style="hair">
        <color indexed="64"/>
      </bottom>
      <diagonal/>
    </border>
    <border>
      <left style="thin">
        <color indexed="64"/>
      </left>
      <right style="medium">
        <color indexed="64"/>
      </right>
      <top/>
      <bottom style="hair">
        <color indexed="64"/>
      </bottom>
      <diagonal/>
    </border>
    <border>
      <left style="medium">
        <color indexed="64"/>
      </left>
      <right/>
      <top/>
      <bottom style="hair">
        <color indexed="64"/>
      </bottom>
      <diagonal/>
    </border>
    <border>
      <left/>
      <right style="medium">
        <color indexed="64"/>
      </right>
      <top/>
      <bottom style="hair">
        <color indexed="64"/>
      </bottom>
      <diagonal/>
    </border>
  </borders>
  <cellStyleXfs count="4">
    <xf numFmtId="0" fontId="0" fillId="0" borderId="0"/>
    <xf numFmtId="0" fontId="7" fillId="0" borderId="0"/>
    <xf numFmtId="0" fontId="7" fillId="0" borderId="0"/>
    <xf numFmtId="0" fontId="35" fillId="0" borderId="0" applyNumberFormat="0" applyFill="0" applyBorder="0" applyAlignment="0" applyProtection="0"/>
  </cellStyleXfs>
  <cellXfs count="511">
    <xf numFmtId="0" fontId="0" fillId="0" borderId="0" xfId="0"/>
    <xf numFmtId="0" fontId="1" fillId="0" borderId="0" xfId="0" applyFont="1" applyAlignment="1">
      <alignment horizontal="center" vertical="center" wrapText="1"/>
    </xf>
    <xf numFmtId="0" fontId="4" fillId="0" borderId="0" xfId="0" applyFont="1" applyAlignment="1">
      <alignment horizontal="center" vertical="center" wrapText="1"/>
    </xf>
    <xf numFmtId="0" fontId="0" fillId="0" borderId="0" xfId="0" applyAlignment="1">
      <alignment horizontal="center"/>
    </xf>
    <xf numFmtId="0" fontId="3" fillId="0" borderId="0" xfId="0" applyFont="1" applyAlignment="1">
      <alignment horizontal="center" vertical="center" wrapText="1"/>
    </xf>
    <xf numFmtId="0" fontId="1" fillId="0" borderId="0" xfId="0" applyFont="1" applyAlignment="1">
      <alignment horizontal="center"/>
    </xf>
    <xf numFmtId="0" fontId="1" fillId="0" borderId="3" xfId="0" applyFont="1" applyBorder="1" applyAlignment="1">
      <alignment horizontal="center" vertical="center"/>
    </xf>
    <xf numFmtId="0" fontId="6" fillId="0" borderId="0" xfId="0" applyFont="1" applyAlignment="1">
      <alignment horizontal="center" vertical="center" wrapText="1"/>
    </xf>
    <xf numFmtId="0" fontId="3" fillId="0" borderId="3" xfId="0" applyFont="1" applyBorder="1" applyAlignment="1">
      <alignment horizontal="center" vertical="center" wrapText="1"/>
    </xf>
    <xf numFmtId="2" fontId="3" fillId="0" borderId="3" xfId="0" applyNumberFormat="1" applyFont="1" applyBorder="1" applyAlignment="1">
      <alignment horizontal="center" vertical="center" wrapText="1"/>
    </xf>
    <xf numFmtId="2" fontId="2" fillId="0" borderId="3" xfId="0" applyNumberFormat="1" applyFont="1" applyBorder="1" applyAlignment="1">
      <alignment horizontal="center" vertical="center" wrapText="1"/>
    </xf>
    <xf numFmtId="2" fontId="8" fillId="0" borderId="3" xfId="0" applyNumberFormat="1" applyFont="1" applyBorder="1" applyAlignment="1">
      <alignment horizontal="center" vertical="center" wrapText="1"/>
    </xf>
    <xf numFmtId="0" fontId="2" fillId="0" borderId="3" xfId="0" applyFont="1" applyBorder="1" applyAlignment="1">
      <alignment vertical="center" wrapText="1"/>
    </xf>
    <xf numFmtId="0" fontId="5" fillId="0" borderId="3" xfId="0" applyFont="1" applyBorder="1" applyAlignment="1">
      <alignment vertical="center" wrapText="1"/>
    </xf>
    <xf numFmtId="0" fontId="4" fillId="0" borderId="3" xfId="0" applyFont="1" applyBorder="1" applyAlignment="1">
      <alignment vertical="center" wrapText="1"/>
    </xf>
    <xf numFmtId="0" fontId="1" fillId="0" borderId="7" xfId="0" applyFont="1" applyBorder="1" applyAlignment="1">
      <alignment horizontal="center"/>
    </xf>
    <xf numFmtId="0" fontId="0" fillId="0" borderId="0" xfId="0" applyAlignment="1">
      <alignment horizontal="center" vertical="center"/>
    </xf>
    <xf numFmtId="0" fontId="0" fillId="0" borderId="3" xfId="0" applyBorder="1" applyAlignment="1">
      <alignment horizontal="center" vertical="center"/>
    </xf>
    <xf numFmtId="0" fontId="0" fillId="0" borderId="5" xfId="0" applyBorder="1" applyAlignment="1">
      <alignment horizontal="center" vertical="center"/>
    </xf>
    <xf numFmtId="0" fontId="1" fillId="0" borderId="4" xfId="0" applyFont="1" applyBorder="1" applyAlignment="1">
      <alignment horizontal="center"/>
    </xf>
    <xf numFmtId="1" fontId="2" fillId="0" borderId="3" xfId="0" applyNumberFormat="1" applyFont="1" applyBorder="1" applyAlignment="1">
      <alignment horizontal="center" vertical="center" wrapText="1"/>
    </xf>
    <xf numFmtId="0" fontId="0" fillId="0" borderId="6" xfId="0" applyBorder="1" applyAlignment="1">
      <alignment horizontal="center"/>
    </xf>
    <xf numFmtId="0" fontId="2" fillId="0" borderId="0" xfId="0" applyFont="1" applyAlignment="1">
      <alignment horizontal="center" vertical="center" wrapText="1"/>
    </xf>
    <xf numFmtId="0" fontId="1" fillId="0" borderId="3" xfId="0" applyFont="1" applyBorder="1" applyAlignment="1">
      <alignment vertical="center" wrapText="1"/>
    </xf>
    <xf numFmtId="0" fontId="0" fillId="0" borderId="0" xfId="0" applyAlignment="1">
      <alignment horizontal="center" vertical="center" wrapText="1"/>
    </xf>
    <xf numFmtId="0" fontId="1" fillId="0" borderId="3" xfId="0" applyFont="1" applyBorder="1" applyAlignment="1">
      <alignment horizontal="center" vertical="center" wrapText="1"/>
    </xf>
    <xf numFmtId="0" fontId="1" fillId="2" borderId="3" xfId="0" applyFont="1" applyFill="1" applyBorder="1" applyAlignment="1">
      <alignment horizontal="center" vertical="center" wrapText="1"/>
    </xf>
    <xf numFmtId="0" fontId="3" fillId="2" borderId="3" xfId="0" applyFont="1" applyFill="1" applyBorder="1" applyAlignment="1">
      <alignment horizontal="center" vertical="center" wrapText="1"/>
    </xf>
    <xf numFmtId="2" fontId="2" fillId="2" borderId="3" xfId="0" applyNumberFormat="1" applyFont="1" applyFill="1" applyBorder="1" applyAlignment="1">
      <alignment horizontal="center" vertical="center" wrapText="1"/>
    </xf>
    <xf numFmtId="0" fontId="0" fillId="0" borderId="11" xfId="0" applyBorder="1"/>
    <xf numFmtId="0" fontId="0" fillId="0" borderId="13" xfId="0" applyBorder="1"/>
    <xf numFmtId="0" fontId="0" fillId="0" borderId="16" xfId="0" applyBorder="1"/>
    <xf numFmtId="0" fontId="2" fillId="0" borderId="18" xfId="0" applyFont="1" applyBorder="1" applyAlignment="1">
      <alignment vertical="center" wrapText="1"/>
    </xf>
    <xf numFmtId="0" fontId="5" fillId="0" borderId="18" xfId="0" applyFont="1" applyBorder="1" applyAlignment="1">
      <alignment vertical="center" wrapText="1"/>
    </xf>
    <xf numFmtId="0" fontId="4" fillId="0" borderId="18" xfId="0" applyFont="1" applyBorder="1" applyAlignment="1">
      <alignment vertical="center" wrapText="1"/>
    </xf>
    <xf numFmtId="0" fontId="0" fillId="0" borderId="19" xfId="0" applyBorder="1"/>
    <xf numFmtId="0" fontId="1" fillId="2" borderId="5" xfId="0" applyFont="1" applyFill="1" applyBorder="1" applyAlignment="1">
      <alignment horizontal="center" vertical="center" wrapText="1"/>
    </xf>
    <xf numFmtId="0" fontId="0" fillId="0" borderId="22" xfId="0" applyBorder="1" applyAlignment="1">
      <alignment horizontal="center" vertical="center"/>
    </xf>
    <xf numFmtId="0" fontId="1" fillId="0" borderId="22" xfId="0" applyFont="1" applyBorder="1" applyAlignment="1">
      <alignment horizontal="center" vertical="center"/>
    </xf>
    <xf numFmtId="0" fontId="0" fillId="0" borderId="9" xfId="0" applyBorder="1" applyAlignment="1">
      <alignment horizontal="center" vertical="center" wrapText="1"/>
    </xf>
    <xf numFmtId="0" fontId="1" fillId="0" borderId="6" xfId="0" applyFont="1" applyBorder="1" applyAlignment="1">
      <alignment horizontal="center" vertical="center" wrapText="1"/>
    </xf>
    <xf numFmtId="0" fontId="1" fillId="2" borderId="6" xfId="0" applyFont="1" applyFill="1" applyBorder="1" applyAlignment="1">
      <alignment horizontal="center" vertical="center" wrapText="1"/>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0" fillId="0" borderId="22" xfId="0" applyBorder="1"/>
    <xf numFmtId="0" fontId="0" fillId="0" borderId="3" xfId="0" applyBorder="1" applyAlignment="1">
      <alignment horizontal="center"/>
    </xf>
    <xf numFmtId="0" fontId="1" fillId="0" borderId="3" xfId="0" applyFont="1" applyBorder="1" applyAlignment="1">
      <alignment horizontal="center"/>
    </xf>
    <xf numFmtId="0" fontId="1" fillId="2" borderId="3" xfId="0" applyFont="1" applyFill="1" applyBorder="1" applyAlignment="1">
      <alignment horizontal="center"/>
    </xf>
    <xf numFmtId="0" fontId="1" fillId="6" borderId="0" xfId="0" applyFont="1" applyFill="1"/>
    <xf numFmtId="0" fontId="1" fillId="0" borderId="21" xfId="0" applyFont="1" applyBorder="1" applyAlignment="1">
      <alignment vertical="center" wrapText="1"/>
    </xf>
    <xf numFmtId="0" fontId="1" fillId="0" borderId="5" xfId="0" applyFont="1" applyBorder="1" applyAlignment="1">
      <alignment horizontal="center" vertical="center"/>
    </xf>
    <xf numFmtId="0" fontId="2" fillId="0" borderId="22" xfId="0" applyFont="1" applyBorder="1" applyAlignment="1">
      <alignment vertical="center" wrapText="1"/>
    </xf>
    <xf numFmtId="0" fontId="5" fillId="0" borderId="22" xfId="0" applyFont="1" applyBorder="1" applyAlignment="1">
      <alignment vertical="center" wrapText="1"/>
    </xf>
    <xf numFmtId="0" fontId="4" fillId="0" borderId="22" xfId="0" applyFont="1" applyBorder="1" applyAlignment="1">
      <alignment vertical="center" wrapText="1"/>
    </xf>
    <xf numFmtId="0" fontId="0" fillId="0" borderId="20" xfId="0" applyBorder="1"/>
    <xf numFmtId="0" fontId="0" fillId="0" borderId="22" xfId="0" applyBorder="1" applyAlignment="1">
      <alignment horizontal="center" vertical="top"/>
    </xf>
    <xf numFmtId="0" fontId="0" fillId="0" borderId="5" xfId="0" applyBorder="1" applyAlignment="1">
      <alignment horizontal="center"/>
    </xf>
    <xf numFmtId="0" fontId="1" fillId="0" borderId="10" xfId="0" applyFont="1" applyBorder="1" applyAlignment="1">
      <alignment horizontal="center" vertical="center" wrapText="1"/>
    </xf>
    <xf numFmtId="0" fontId="1" fillId="0" borderId="6" xfId="0" applyFont="1" applyBorder="1" applyAlignment="1">
      <alignment horizontal="center" vertical="center"/>
    </xf>
    <xf numFmtId="0" fontId="1" fillId="0" borderId="8" xfId="0" applyFont="1" applyBorder="1" applyAlignment="1">
      <alignment horizontal="center" vertical="center" wrapText="1"/>
    </xf>
    <xf numFmtId="0" fontId="0" fillId="0" borderId="22" xfId="0" applyBorder="1" applyAlignment="1">
      <alignment horizontal="center"/>
    </xf>
    <xf numFmtId="0" fontId="1" fillId="0" borderId="9" xfId="0" applyFont="1" applyBorder="1" applyAlignment="1">
      <alignment horizontal="center" vertical="center" wrapText="1"/>
    </xf>
    <xf numFmtId="0" fontId="1" fillId="0" borderId="30" xfId="0" applyFont="1" applyBorder="1" applyAlignment="1">
      <alignment horizontal="center" vertical="center"/>
    </xf>
    <xf numFmtId="0" fontId="1" fillId="5" borderId="30" xfId="0" applyFont="1" applyFill="1" applyBorder="1" applyAlignment="1">
      <alignment horizontal="center" vertical="center"/>
    </xf>
    <xf numFmtId="0" fontId="0" fillId="5" borderId="30" xfId="0" applyFill="1" applyBorder="1" applyAlignment="1">
      <alignment horizontal="center" vertical="center"/>
    </xf>
    <xf numFmtId="0" fontId="0" fillId="5" borderId="31" xfId="0" applyFill="1" applyBorder="1" applyAlignment="1">
      <alignment horizontal="center"/>
    </xf>
    <xf numFmtId="0" fontId="0" fillId="0" borderId="30" xfId="0" applyBorder="1" applyAlignment="1">
      <alignment horizontal="center" vertical="center"/>
    </xf>
    <xf numFmtId="0" fontId="0" fillId="5" borderId="29" xfId="0" applyFill="1" applyBorder="1" applyAlignment="1">
      <alignment horizontal="center"/>
    </xf>
    <xf numFmtId="0" fontId="0" fillId="0" borderId="32" xfId="0" applyBorder="1" applyAlignment="1">
      <alignment horizontal="center" vertical="center"/>
    </xf>
    <xf numFmtId="0" fontId="0" fillId="5" borderId="32" xfId="0" applyFill="1" applyBorder="1" applyAlignment="1">
      <alignment horizontal="center" vertical="center"/>
    </xf>
    <xf numFmtId="0" fontId="0" fillId="5" borderId="33" xfId="0" applyFill="1" applyBorder="1" applyAlignment="1">
      <alignment horizontal="center"/>
    </xf>
    <xf numFmtId="0" fontId="1" fillId="0" borderId="34" xfId="0" applyFont="1" applyBorder="1" applyAlignment="1">
      <alignment horizontal="center" vertical="center"/>
    </xf>
    <xf numFmtId="0" fontId="1" fillId="5" borderId="34" xfId="0" applyFont="1" applyFill="1" applyBorder="1" applyAlignment="1">
      <alignment horizontal="center" vertical="center"/>
    </xf>
    <xf numFmtId="0" fontId="0" fillId="0" borderId="34" xfId="0" applyBorder="1" applyAlignment="1">
      <alignment horizontal="center" vertical="center"/>
    </xf>
    <xf numFmtId="0" fontId="0" fillId="5" borderId="34" xfId="0" applyFill="1" applyBorder="1" applyAlignment="1">
      <alignment horizontal="center" vertical="center"/>
    </xf>
    <xf numFmtId="0" fontId="0" fillId="5" borderId="35" xfId="0" applyFill="1" applyBorder="1" applyAlignment="1">
      <alignment horizontal="center"/>
    </xf>
    <xf numFmtId="0" fontId="1" fillId="0" borderId="38" xfId="0" applyFont="1" applyBorder="1" applyAlignment="1">
      <alignment horizontal="center" vertical="center"/>
    </xf>
    <xf numFmtId="0" fontId="0" fillId="0" borderId="39" xfId="0" applyBorder="1" applyAlignment="1">
      <alignment horizontal="center" vertical="center"/>
    </xf>
    <xf numFmtId="0" fontId="1" fillId="5" borderId="38" xfId="0" applyFont="1" applyFill="1" applyBorder="1" applyAlignment="1">
      <alignment horizontal="center" vertical="center"/>
    </xf>
    <xf numFmtId="0" fontId="0" fillId="5" borderId="39" xfId="0" applyFill="1" applyBorder="1" applyAlignment="1">
      <alignment horizontal="center" vertical="center"/>
    </xf>
    <xf numFmtId="0" fontId="0" fillId="0" borderId="38" xfId="0" applyBorder="1" applyAlignment="1">
      <alignment horizontal="center" vertical="center"/>
    </xf>
    <xf numFmtId="0" fontId="0" fillId="5" borderId="38" xfId="0" applyFill="1" applyBorder="1" applyAlignment="1">
      <alignment horizontal="center" vertical="center"/>
    </xf>
    <xf numFmtId="0" fontId="0" fillId="5" borderId="40" xfId="0" applyFill="1" applyBorder="1" applyAlignment="1">
      <alignment horizontal="center"/>
    </xf>
    <xf numFmtId="0" fontId="0" fillId="5" borderId="41" xfId="0" applyFill="1" applyBorder="1" applyAlignment="1">
      <alignment horizontal="center"/>
    </xf>
    <xf numFmtId="0" fontId="1" fillId="0" borderId="39" xfId="0" applyFont="1" applyBorder="1" applyAlignment="1">
      <alignment horizontal="center" vertical="center"/>
    </xf>
    <xf numFmtId="0" fontId="1" fillId="5" borderId="39" xfId="0" applyFont="1" applyFill="1" applyBorder="1" applyAlignment="1">
      <alignment horizontal="center" vertical="center"/>
    </xf>
    <xf numFmtId="0" fontId="0" fillId="5" borderId="35" xfId="0" applyFill="1" applyBorder="1" applyAlignment="1">
      <alignment horizontal="center" vertical="top"/>
    </xf>
    <xf numFmtId="0" fontId="0" fillId="5" borderId="0" xfId="0" applyFill="1" applyAlignment="1">
      <alignment horizontal="center" vertical="center"/>
    </xf>
    <xf numFmtId="0" fontId="1" fillId="5" borderId="5" xfId="0" applyFont="1" applyFill="1" applyBorder="1" applyAlignment="1">
      <alignment horizontal="center" vertical="center"/>
    </xf>
    <xf numFmtId="0" fontId="1" fillId="5" borderId="28" xfId="0" applyFont="1" applyFill="1" applyBorder="1" applyAlignment="1">
      <alignment horizontal="center" vertical="center"/>
    </xf>
    <xf numFmtId="0" fontId="1" fillId="5" borderId="26" xfId="0" applyFont="1" applyFill="1" applyBorder="1" applyAlignment="1">
      <alignment horizontal="center" vertical="center"/>
    </xf>
    <xf numFmtId="0" fontId="1" fillId="5" borderId="0" xfId="0" applyFont="1" applyFill="1" applyAlignment="1">
      <alignment horizontal="center" vertical="center"/>
    </xf>
    <xf numFmtId="0" fontId="0" fillId="5" borderId="5" xfId="0" applyFill="1" applyBorder="1" applyAlignment="1">
      <alignment horizontal="center" vertical="center"/>
    </xf>
    <xf numFmtId="0" fontId="0" fillId="5" borderId="28" xfId="0" applyFill="1" applyBorder="1" applyAlignment="1">
      <alignment horizontal="center" vertical="center"/>
    </xf>
    <xf numFmtId="0" fontId="0" fillId="5" borderId="42" xfId="0" applyFill="1" applyBorder="1" applyAlignment="1">
      <alignment horizontal="center" vertical="center"/>
    </xf>
    <xf numFmtId="0" fontId="0" fillId="0" borderId="12" xfId="0" applyBorder="1"/>
    <xf numFmtId="0" fontId="10" fillId="4" borderId="43" xfId="0" applyFont="1" applyFill="1" applyBorder="1" applyAlignment="1">
      <alignment vertical="center" wrapText="1"/>
    </xf>
    <xf numFmtId="0" fontId="10" fillId="4" borderId="44" xfId="0" applyFont="1" applyFill="1" applyBorder="1" applyAlignment="1">
      <alignment horizontal="center" vertical="center" wrapText="1"/>
    </xf>
    <xf numFmtId="0" fontId="10" fillId="4" borderId="45" xfId="0" applyFont="1" applyFill="1" applyBorder="1" applyAlignment="1">
      <alignment horizontal="center" vertical="center" wrapText="1"/>
    </xf>
    <xf numFmtId="0" fontId="10" fillId="4" borderId="43" xfId="0" applyFont="1" applyFill="1" applyBorder="1" applyAlignment="1">
      <alignment horizontal="center" vertical="center" wrapText="1"/>
    </xf>
    <xf numFmtId="0" fontId="10" fillId="4" borderId="46" xfId="0" applyFont="1" applyFill="1" applyBorder="1" applyAlignment="1">
      <alignment horizontal="center" vertical="center" wrapText="1"/>
    </xf>
    <xf numFmtId="0" fontId="10" fillId="4" borderId="44" xfId="0" applyFont="1" applyFill="1" applyBorder="1" applyAlignment="1">
      <alignment horizontal="center" vertical="center"/>
    </xf>
    <xf numFmtId="0" fontId="10" fillId="4" borderId="47" xfId="0" applyFont="1" applyFill="1" applyBorder="1" applyAlignment="1">
      <alignment horizontal="center" vertical="center"/>
    </xf>
    <xf numFmtId="0" fontId="10" fillId="4" borderId="47" xfId="0" applyFont="1" applyFill="1" applyBorder="1" applyAlignment="1">
      <alignment horizontal="center" vertical="center" wrapText="1"/>
    </xf>
    <xf numFmtId="0" fontId="10" fillId="4" borderId="48" xfId="0" applyFont="1" applyFill="1" applyBorder="1" applyAlignment="1">
      <alignment horizontal="center" vertical="center" wrapText="1"/>
    </xf>
    <xf numFmtId="0" fontId="0" fillId="5" borderId="49" xfId="0" applyFill="1" applyBorder="1" applyAlignment="1">
      <alignment horizontal="center"/>
    </xf>
    <xf numFmtId="0" fontId="0" fillId="5" borderId="11" xfId="0" applyFill="1" applyBorder="1" applyAlignment="1">
      <alignment horizontal="center" vertical="center"/>
    </xf>
    <xf numFmtId="0" fontId="0" fillId="5" borderId="36" xfId="0" applyFill="1" applyBorder="1" applyAlignment="1">
      <alignment horizontal="center" vertical="center"/>
    </xf>
    <xf numFmtId="0" fontId="0" fillId="5" borderId="37" xfId="0" applyFill="1" applyBorder="1" applyAlignment="1">
      <alignment horizontal="center" vertical="center"/>
    </xf>
    <xf numFmtId="0" fontId="10" fillId="4" borderId="50" xfId="0" applyFont="1" applyFill="1" applyBorder="1" applyAlignment="1">
      <alignment horizontal="center" vertical="center" wrapText="1"/>
    </xf>
    <xf numFmtId="0" fontId="0" fillId="0" borderId="11" xfId="0" applyBorder="1" applyAlignment="1">
      <alignment vertical="center"/>
    </xf>
    <xf numFmtId="0" fontId="0" fillId="0" borderId="12" xfId="0" applyBorder="1" applyAlignment="1">
      <alignment vertical="center"/>
    </xf>
    <xf numFmtId="0" fontId="0" fillId="0" borderId="27" xfId="0" applyBorder="1"/>
    <xf numFmtId="0" fontId="2" fillId="0" borderId="27" xfId="0" applyFont="1" applyBorder="1" applyAlignment="1">
      <alignment vertical="center" wrapText="1"/>
    </xf>
    <xf numFmtId="0" fontId="5" fillId="0" borderId="27" xfId="0" applyFont="1" applyBorder="1" applyAlignment="1">
      <alignment vertical="center" wrapText="1"/>
    </xf>
    <xf numFmtId="0" fontId="4" fillId="0" borderId="27" xfId="0" applyFont="1" applyBorder="1" applyAlignment="1">
      <alignment vertical="center" wrapText="1"/>
    </xf>
    <xf numFmtId="0" fontId="14" fillId="7" borderId="27" xfId="0" applyFont="1" applyFill="1" applyBorder="1"/>
    <xf numFmtId="0" fontId="1" fillId="0" borderId="0" xfId="0" applyFont="1"/>
    <xf numFmtId="0" fontId="0" fillId="0" borderId="0" xfId="0" applyAlignment="1">
      <alignment horizontal="right"/>
    </xf>
    <xf numFmtId="0" fontId="1" fillId="2" borderId="0" xfId="0" applyFont="1" applyFill="1" applyAlignment="1">
      <alignment horizontal="center" vertical="center" wrapText="1"/>
    </xf>
    <xf numFmtId="0" fontId="0" fillId="2" borderId="0" xfId="0" applyFill="1" applyAlignment="1">
      <alignment horizontal="center" vertical="center" wrapText="1"/>
    </xf>
    <xf numFmtId="0" fontId="3" fillId="2" borderId="0" xfId="0" applyFont="1" applyFill="1" applyAlignment="1">
      <alignment horizontal="center" vertical="center" wrapText="1"/>
    </xf>
    <xf numFmtId="2" fontId="2" fillId="2" borderId="0" xfId="0" applyNumberFormat="1" applyFont="1" applyFill="1" applyAlignment="1">
      <alignment horizontal="center" vertical="center" wrapText="1"/>
    </xf>
    <xf numFmtId="0" fontId="1" fillId="2" borderId="0" xfId="0" applyFont="1" applyFill="1" applyAlignment="1">
      <alignment horizontal="center"/>
    </xf>
    <xf numFmtId="0" fontId="1" fillId="0" borderId="2" xfId="0" applyFont="1" applyBorder="1" applyAlignment="1">
      <alignment horizontal="center" vertical="center"/>
    </xf>
    <xf numFmtId="0" fontId="0" fillId="8" borderId="53" xfId="0" applyFill="1" applyBorder="1" applyAlignment="1">
      <alignment horizontal="center"/>
    </xf>
    <xf numFmtId="0" fontId="0" fillId="9" borderId="53" xfId="0" applyFill="1" applyBorder="1" applyAlignment="1">
      <alignment horizontal="center"/>
    </xf>
    <xf numFmtId="0" fontId="11" fillId="0" borderId="0" xfId="0" applyFont="1"/>
    <xf numFmtId="0" fontId="11" fillId="3" borderId="0" xfId="0" applyFont="1" applyFill="1"/>
    <xf numFmtId="0" fontId="1" fillId="0" borderId="1" xfId="0" applyFont="1" applyBorder="1" applyAlignment="1">
      <alignment horizontal="center" vertical="center"/>
    </xf>
    <xf numFmtId="0" fontId="0" fillId="0" borderId="1" xfId="0" applyBorder="1" applyAlignment="1">
      <alignment horizontal="center" vertical="center"/>
    </xf>
    <xf numFmtId="0" fontId="0" fillId="0" borderId="8" xfId="0" applyBorder="1" applyAlignment="1">
      <alignment horizontal="center"/>
    </xf>
    <xf numFmtId="0" fontId="0" fillId="0" borderId="37" xfId="0" applyBorder="1" applyAlignment="1">
      <alignment vertical="top" wrapText="1"/>
    </xf>
    <xf numFmtId="0" fontId="0" fillId="0" borderId="0" xfId="0" applyAlignment="1">
      <alignment wrapText="1"/>
    </xf>
    <xf numFmtId="0" fontId="0" fillId="2" borderId="0" xfId="0" applyFill="1" applyAlignment="1">
      <alignment horizontal="left" wrapText="1"/>
    </xf>
    <xf numFmtId="0" fontId="2" fillId="10" borderId="26" xfId="0" applyFont="1" applyFill="1" applyBorder="1" applyAlignment="1">
      <alignment vertical="center" wrapText="1"/>
    </xf>
    <xf numFmtId="0" fontId="2" fillId="0" borderId="26" xfId="0" applyFont="1" applyBorder="1" applyAlignment="1">
      <alignment vertical="center" wrapText="1"/>
    </xf>
    <xf numFmtId="0" fontId="5" fillId="0" borderId="26" xfId="0" applyFont="1" applyBorder="1" applyAlignment="1">
      <alignment vertical="center" wrapText="1"/>
    </xf>
    <xf numFmtId="0" fontId="0" fillId="0" borderId="14" xfId="0" applyBorder="1"/>
    <xf numFmtId="0" fontId="0" fillId="0" borderId="1" xfId="0" applyBorder="1" applyAlignment="1">
      <alignment horizontal="center"/>
    </xf>
    <xf numFmtId="0" fontId="15" fillId="0" borderId="1" xfId="0" applyFont="1" applyBorder="1" applyAlignment="1">
      <alignment horizontal="center" vertical="center"/>
    </xf>
    <xf numFmtId="0" fontId="16" fillId="0" borderId="1" xfId="0" applyFont="1" applyBorder="1" applyAlignment="1">
      <alignment horizontal="center"/>
    </xf>
    <xf numFmtId="0" fontId="0" fillId="10" borderId="0" xfId="0" applyFill="1"/>
    <xf numFmtId="0" fontId="0" fillId="0" borderId="0" xfId="0" applyAlignment="1">
      <alignment horizontal="left" wrapText="1"/>
    </xf>
    <xf numFmtId="0" fontId="4" fillId="0" borderId="0" xfId="0" applyFont="1" applyAlignment="1">
      <alignment horizontal="left" vertical="center" wrapText="1"/>
    </xf>
    <xf numFmtId="0" fontId="4" fillId="0" borderId="0" xfId="0" applyFont="1" applyAlignment="1">
      <alignment horizontal="right" wrapText="1"/>
    </xf>
    <xf numFmtId="0" fontId="0" fillId="13" borderId="0" xfId="0" applyFill="1"/>
    <xf numFmtId="0" fontId="0" fillId="10" borderId="15" xfId="0" applyFill="1" applyBorder="1"/>
    <xf numFmtId="0" fontId="2" fillId="0" borderId="55" xfId="0" applyFont="1" applyBorder="1" applyAlignment="1">
      <alignment vertical="center" wrapText="1"/>
    </xf>
    <xf numFmtId="0" fontId="4" fillId="0" borderId="3" xfId="0" applyFont="1" applyBorder="1" applyAlignment="1">
      <alignment horizontal="center" vertical="center" wrapText="1"/>
    </xf>
    <xf numFmtId="0" fontId="29" fillId="13" borderId="0" xfId="0" applyFont="1" applyFill="1"/>
    <xf numFmtId="0" fontId="28" fillId="3" borderId="0" xfId="0" applyFont="1" applyFill="1"/>
    <xf numFmtId="0" fontId="25" fillId="11" borderId="0" xfId="0" applyFont="1" applyFill="1" applyAlignment="1">
      <alignment vertical="center"/>
    </xf>
    <xf numFmtId="0" fontId="0" fillId="0" borderId="4" xfId="0" applyBorder="1" applyAlignment="1">
      <alignment vertical="center" wrapText="1"/>
    </xf>
    <xf numFmtId="0" fontId="0" fillId="0" borderId="27" xfId="0" applyBorder="1" applyAlignment="1">
      <alignment vertical="center" wrapText="1"/>
    </xf>
    <xf numFmtId="0" fontId="0" fillId="0" borderId="16" xfId="0" applyBorder="1" applyAlignment="1">
      <alignment vertical="center" wrapText="1"/>
    </xf>
    <xf numFmtId="0" fontId="0" fillId="0" borderId="16" xfId="0" applyBorder="1" applyAlignment="1">
      <alignment horizontal="justify" vertical="center" wrapText="1"/>
    </xf>
    <xf numFmtId="0" fontId="0" fillId="0" borderId="63" xfId="0" applyBorder="1" applyAlignment="1">
      <alignment vertical="center" wrapText="1"/>
    </xf>
    <xf numFmtId="0" fontId="17" fillId="11" borderId="53" xfId="0" applyFont="1" applyFill="1" applyBorder="1" applyAlignment="1">
      <alignment vertical="center" wrapText="1"/>
    </xf>
    <xf numFmtId="0" fontId="17" fillId="11" borderId="65" xfId="0" applyFont="1" applyFill="1" applyBorder="1" applyAlignment="1">
      <alignment vertical="center" wrapText="1"/>
    </xf>
    <xf numFmtId="0" fontId="5" fillId="0" borderId="55" xfId="0" applyFont="1" applyBorder="1" applyAlignment="1">
      <alignment vertical="center" wrapText="1"/>
    </xf>
    <xf numFmtId="0" fontId="6" fillId="0" borderId="3" xfId="0" applyFont="1" applyBorder="1" applyAlignment="1">
      <alignment horizontal="center" vertical="center" wrapText="1"/>
    </xf>
    <xf numFmtId="0" fontId="0" fillId="0" borderId="57" xfId="0" applyBorder="1" applyAlignment="1">
      <alignment horizontal="center"/>
    </xf>
    <xf numFmtId="0" fontId="0" fillId="3" borderId="27" xfId="0" applyFill="1" applyBorder="1" applyAlignment="1">
      <alignment vertical="center" wrapText="1"/>
    </xf>
    <xf numFmtId="0" fontId="35" fillId="3" borderId="63" xfId="3" applyFill="1" applyBorder="1" applyAlignment="1">
      <alignment horizontal="justify" vertical="center" wrapText="1"/>
    </xf>
    <xf numFmtId="0" fontId="36" fillId="0" borderId="0" xfId="0" applyFont="1" applyAlignment="1">
      <alignment horizontal="left" vertical="center"/>
    </xf>
    <xf numFmtId="0" fontId="28" fillId="0" borderId="0" xfId="0" applyFont="1"/>
    <xf numFmtId="0" fontId="24" fillId="3" borderId="0" xfId="0" applyFont="1" applyFill="1" applyAlignment="1">
      <alignment horizontal="center" vertical="center" wrapText="1"/>
    </xf>
    <xf numFmtId="0" fontId="36" fillId="10" borderId="0" xfId="0" applyFont="1" applyFill="1" applyAlignment="1">
      <alignment horizontal="center" vertical="center"/>
    </xf>
    <xf numFmtId="0" fontId="27" fillId="0" borderId="0" xfId="0" applyFont="1"/>
    <xf numFmtId="0" fontId="0" fillId="9" borderId="63" xfId="0" applyFill="1" applyBorder="1" applyAlignment="1">
      <alignment horizontal="center"/>
    </xf>
    <xf numFmtId="0" fontId="0" fillId="10" borderId="0" xfId="0" applyFill="1" applyAlignment="1">
      <alignment horizontal="center"/>
    </xf>
    <xf numFmtId="0" fontId="0" fillId="3" borderId="0" xfId="0" applyFill="1" applyAlignment="1">
      <alignment horizontal="center"/>
    </xf>
    <xf numFmtId="0" fontId="24" fillId="11" borderId="0" xfId="0" applyFont="1" applyFill="1" applyAlignment="1">
      <alignment vertical="center" wrapText="1"/>
    </xf>
    <xf numFmtId="0" fontId="17" fillId="0" borderId="53" xfId="0" applyFont="1" applyBorder="1" applyAlignment="1">
      <alignment horizontal="center"/>
    </xf>
    <xf numFmtId="0" fontId="36" fillId="0" borderId="53" xfId="0" applyFont="1" applyBorder="1" applyAlignment="1">
      <alignment horizontal="center" vertical="center" wrapText="1"/>
    </xf>
    <xf numFmtId="0" fontId="24" fillId="3" borderId="0" xfId="0" applyFont="1" applyFill="1" applyAlignment="1">
      <alignment horizontal="center" vertical="center"/>
    </xf>
    <xf numFmtId="0" fontId="0" fillId="3" borderId="0" xfId="0" applyFill="1"/>
    <xf numFmtId="0" fontId="17" fillId="3" borderId="0" xfId="0" applyFont="1" applyFill="1"/>
    <xf numFmtId="0" fontId="36" fillId="3" borderId="0" xfId="0" applyFont="1" applyFill="1" applyAlignment="1">
      <alignment horizontal="center" vertical="center"/>
    </xf>
    <xf numFmtId="0" fontId="36" fillId="3" borderId="0" xfId="0" applyFont="1" applyFill="1" applyAlignment="1">
      <alignment horizontal="left" vertical="center"/>
    </xf>
    <xf numFmtId="164" fontId="17" fillId="0" borderId="0" xfId="0" applyNumberFormat="1" applyFont="1"/>
    <xf numFmtId="0" fontId="2" fillId="14" borderId="55" xfId="0" applyFont="1" applyFill="1" applyBorder="1" applyAlignment="1">
      <alignment vertical="center" wrapText="1"/>
    </xf>
    <xf numFmtId="0" fontId="4" fillId="14" borderId="3" xfId="0" applyFont="1" applyFill="1" applyBorder="1" applyAlignment="1">
      <alignment horizontal="center" vertical="center" wrapText="1"/>
    </xf>
    <xf numFmtId="0" fontId="5" fillId="14" borderId="55" xfId="0" applyFont="1" applyFill="1" applyBorder="1" applyAlignment="1">
      <alignment vertical="center" wrapText="1"/>
    </xf>
    <xf numFmtId="164" fontId="0" fillId="0" borderId="28" xfId="0" applyNumberFormat="1" applyBorder="1" applyAlignment="1">
      <alignment wrapText="1"/>
    </xf>
    <xf numFmtId="164" fontId="0" fillId="14" borderId="28" xfId="0" applyNumberFormat="1" applyFill="1" applyBorder="1" applyAlignment="1">
      <alignment wrapText="1"/>
    </xf>
    <xf numFmtId="0" fontId="2" fillId="0" borderId="64" xfId="0" applyFont="1" applyBorder="1" applyAlignment="1">
      <alignment vertical="center" wrapText="1"/>
    </xf>
    <xf numFmtId="0" fontId="4" fillId="0" borderId="54" xfId="0" applyFont="1" applyBorder="1" applyAlignment="1">
      <alignment horizontal="center" vertical="center" wrapText="1"/>
    </xf>
    <xf numFmtId="0" fontId="36" fillId="0" borderId="37" xfId="0" applyFont="1" applyBorder="1" applyAlignment="1">
      <alignment horizontal="center" vertical="center" wrapText="1"/>
    </xf>
    <xf numFmtId="164" fontId="23" fillId="0" borderId="37" xfId="0" applyNumberFormat="1" applyFont="1" applyBorder="1" applyAlignment="1">
      <alignment horizontal="center" vertical="center" wrapText="1"/>
    </xf>
    <xf numFmtId="164" fontId="23" fillId="14" borderId="28" xfId="0" applyNumberFormat="1" applyFont="1" applyFill="1" applyBorder="1" applyAlignment="1">
      <alignment horizontal="center" vertical="center" wrapText="1"/>
    </xf>
    <xf numFmtId="0" fontId="0" fillId="0" borderId="28" xfId="0" applyBorder="1"/>
    <xf numFmtId="0" fontId="0" fillId="14" borderId="28" xfId="0" applyFill="1" applyBorder="1"/>
    <xf numFmtId="0" fontId="38" fillId="6" borderId="0" xfId="0" applyFont="1" applyFill="1" applyAlignment="1">
      <alignment vertical="center" wrapText="1"/>
    </xf>
    <xf numFmtId="0" fontId="36" fillId="3" borderId="0" xfId="0" applyFont="1" applyFill="1" applyAlignment="1">
      <alignment vertical="center"/>
    </xf>
    <xf numFmtId="0" fontId="24" fillId="3" borderId="0" xfId="0" applyFont="1" applyFill="1" applyAlignment="1">
      <alignment horizontal="left" vertical="center"/>
    </xf>
    <xf numFmtId="0" fontId="38" fillId="3" borderId="0" xfId="0" applyFont="1" applyFill="1" applyAlignment="1">
      <alignment vertical="center" wrapText="1"/>
    </xf>
    <xf numFmtId="0" fontId="39" fillId="3" borderId="0" xfId="0" applyFont="1" applyFill="1" applyAlignment="1">
      <alignment horizontal="center" vertical="center"/>
    </xf>
    <xf numFmtId="164" fontId="17" fillId="3" borderId="0" xfId="0" applyNumberFormat="1" applyFont="1" applyFill="1"/>
    <xf numFmtId="0" fontId="0" fillId="3" borderId="0" xfId="0" applyFill="1" applyAlignment="1">
      <alignment horizontal="right"/>
    </xf>
    <xf numFmtId="164" fontId="27" fillId="3" borderId="0" xfId="0" applyNumberFormat="1" applyFont="1" applyFill="1"/>
    <xf numFmtId="164" fontId="23" fillId="0" borderId="71" xfId="0" applyNumberFormat="1" applyFont="1" applyBorder="1" applyAlignment="1">
      <alignment vertical="center" wrapText="1"/>
    </xf>
    <xf numFmtId="0" fontId="2" fillId="14" borderId="56" xfId="0" applyFont="1" applyFill="1" applyBorder="1" applyAlignment="1">
      <alignment vertical="center" wrapText="1"/>
    </xf>
    <xf numFmtId="0" fontId="4" fillId="14" borderId="57" xfId="0" applyFont="1" applyFill="1" applyBorder="1" applyAlignment="1">
      <alignment horizontal="center" vertical="center" wrapText="1"/>
    </xf>
    <xf numFmtId="164" fontId="0" fillId="14" borderId="70" xfId="0" applyNumberFormat="1" applyFill="1" applyBorder="1" applyAlignment="1">
      <alignment wrapText="1"/>
    </xf>
    <xf numFmtId="0" fontId="27" fillId="3" borderId="0" xfId="0" applyFont="1" applyFill="1"/>
    <xf numFmtId="0" fontId="1" fillId="0" borderId="59" xfId="0" applyFont="1" applyBorder="1" applyAlignment="1">
      <alignment horizontal="center" vertical="center"/>
    </xf>
    <xf numFmtId="0" fontId="1" fillId="0" borderId="60" xfId="0" applyFont="1" applyBorder="1" applyAlignment="1">
      <alignment horizontal="center" vertical="center"/>
    </xf>
    <xf numFmtId="0" fontId="42" fillId="3" borderId="10" xfId="0" applyFont="1" applyFill="1" applyBorder="1" applyAlignment="1">
      <alignment horizontal="center"/>
    </xf>
    <xf numFmtId="0" fontId="42" fillId="0" borderId="0" xfId="0" applyFont="1"/>
    <xf numFmtId="0" fontId="42" fillId="3" borderId="69" xfId="0" applyFont="1" applyFill="1" applyBorder="1" applyAlignment="1">
      <alignment horizontal="center"/>
    </xf>
    <xf numFmtId="0" fontId="2" fillId="0" borderId="0" xfId="0" applyFont="1"/>
    <xf numFmtId="2" fontId="2" fillId="0" borderId="0" xfId="0" applyNumberFormat="1" applyFont="1"/>
    <xf numFmtId="0" fontId="2" fillId="0" borderId="0" xfId="0" applyFont="1" applyAlignment="1">
      <alignment horizontal="center" vertical="center"/>
    </xf>
    <xf numFmtId="0" fontId="43" fillId="0" borderId="3" xfId="0" applyFont="1" applyBorder="1" applyAlignment="1">
      <alignment horizontal="center" vertical="center" wrapText="1"/>
    </xf>
    <xf numFmtId="0" fontId="43" fillId="0" borderId="6" xfId="0" applyFont="1" applyBorder="1" applyAlignment="1">
      <alignment horizontal="center" vertical="center" wrapText="1"/>
    </xf>
    <xf numFmtId="0" fontId="43" fillId="2" borderId="6" xfId="0" applyFont="1" applyFill="1" applyBorder="1" applyAlignment="1">
      <alignment horizontal="center" vertical="center" wrapText="1"/>
    </xf>
    <xf numFmtId="0" fontId="44" fillId="0" borderId="3" xfId="0" applyFont="1" applyBorder="1" applyAlignment="1">
      <alignment horizontal="center" vertical="center" wrapText="1"/>
    </xf>
    <xf numFmtId="0" fontId="44" fillId="2" borderId="3" xfId="0" applyFont="1" applyFill="1" applyBorder="1" applyAlignment="1">
      <alignment horizontal="center" vertical="center" wrapText="1"/>
    </xf>
    <xf numFmtId="0" fontId="45" fillId="0" borderId="3" xfId="0" applyFont="1" applyBorder="1" applyAlignment="1">
      <alignment horizontal="center" vertical="center" wrapText="1"/>
    </xf>
    <xf numFmtId="2" fontId="45" fillId="2" borderId="3" xfId="0" applyNumberFormat="1" applyFont="1" applyFill="1" applyBorder="1" applyAlignment="1">
      <alignment horizontal="center" vertical="center" wrapText="1"/>
    </xf>
    <xf numFmtId="0" fontId="46" fillId="0" borderId="3" xfId="0" applyFont="1" applyBorder="1" applyAlignment="1">
      <alignment horizontal="center" vertical="center" wrapText="1"/>
    </xf>
    <xf numFmtId="0" fontId="43" fillId="0" borderId="3" xfId="0" applyFont="1" applyBorder="1" applyAlignment="1">
      <alignment horizontal="center"/>
    </xf>
    <xf numFmtId="0" fontId="0" fillId="0" borderId="2" xfId="0" applyBorder="1" applyAlignment="1">
      <alignment horizontal="center" vertical="center"/>
    </xf>
    <xf numFmtId="0" fontId="1" fillId="6" borderId="59" xfId="0" applyFont="1" applyFill="1" applyBorder="1" applyAlignment="1">
      <alignment horizontal="center" vertical="center"/>
    </xf>
    <xf numFmtId="0" fontId="1" fillId="6" borderId="2" xfId="0" applyFont="1" applyFill="1" applyBorder="1" applyAlignment="1">
      <alignment horizontal="center" vertical="center" wrapText="1"/>
    </xf>
    <xf numFmtId="0" fontId="1" fillId="6" borderId="1" xfId="0" applyFont="1" applyFill="1" applyBorder="1" applyAlignment="1">
      <alignment horizontal="center" vertical="center" wrapText="1"/>
    </xf>
    <xf numFmtId="0" fontId="1" fillId="6" borderId="5" xfId="0" applyFont="1" applyFill="1" applyBorder="1" applyAlignment="1">
      <alignment horizontal="center" vertical="center" wrapText="1"/>
    </xf>
    <xf numFmtId="0" fontId="1" fillId="6" borderId="3" xfId="0" applyFont="1" applyFill="1" applyBorder="1" applyAlignment="1">
      <alignment horizontal="center" vertical="center" wrapText="1"/>
    </xf>
    <xf numFmtId="0" fontId="1" fillId="6" borderId="3" xfId="0" applyFont="1" applyFill="1" applyBorder="1" applyAlignment="1">
      <alignment horizontal="center" vertical="center"/>
    </xf>
    <xf numFmtId="0" fontId="0" fillId="6" borderId="0" xfId="0" applyFill="1"/>
    <xf numFmtId="0" fontId="14" fillId="6" borderId="1" xfId="0" applyFont="1" applyFill="1" applyBorder="1" applyAlignment="1">
      <alignment horizontal="center" vertical="center" wrapText="1"/>
    </xf>
    <xf numFmtId="0" fontId="14" fillId="6" borderId="1" xfId="0" applyFont="1" applyFill="1" applyBorder="1" applyAlignment="1">
      <alignment horizontal="center" vertical="center"/>
    </xf>
    <xf numFmtId="0" fontId="14" fillId="6" borderId="2" xfId="0" applyFont="1" applyFill="1" applyBorder="1" applyAlignment="1">
      <alignment horizontal="center" vertical="center" wrapText="1"/>
    </xf>
    <xf numFmtId="0" fontId="1" fillId="2" borderId="0" xfId="0" applyFont="1" applyFill="1" applyAlignment="1">
      <alignment horizontal="left"/>
    </xf>
    <xf numFmtId="0" fontId="1" fillId="2" borderId="0" xfId="0" applyFont="1" applyFill="1" applyAlignment="1">
      <alignment horizontal="left" wrapText="1"/>
    </xf>
    <xf numFmtId="0" fontId="47" fillId="3" borderId="0" xfId="0" applyFont="1" applyFill="1" applyAlignment="1">
      <alignment horizontal="center" vertical="center"/>
    </xf>
    <xf numFmtId="0" fontId="17" fillId="0" borderId="0" xfId="0" applyFont="1"/>
    <xf numFmtId="0" fontId="41" fillId="0" borderId="79" xfId="0" applyFont="1" applyBorder="1"/>
    <xf numFmtId="0" fontId="48" fillId="12" borderId="58" xfId="0" applyFont="1" applyFill="1" applyBorder="1" applyAlignment="1">
      <alignment horizontal="center" vertical="center" wrapText="1"/>
    </xf>
    <xf numFmtId="0" fontId="20" fillId="3" borderId="0" xfId="0" applyFont="1" applyFill="1" applyAlignment="1">
      <alignment vertical="top"/>
    </xf>
    <xf numFmtId="0" fontId="11" fillId="3" borderId="0" xfId="0" applyFont="1" applyFill="1" applyAlignment="1">
      <alignment vertical="center"/>
    </xf>
    <xf numFmtId="0" fontId="21" fillId="3" borderId="0" xfId="0" applyFont="1" applyFill="1"/>
    <xf numFmtId="0" fontId="22" fillId="3" borderId="0" xfId="0" applyFont="1" applyFill="1"/>
    <xf numFmtId="0" fontId="20" fillId="3" borderId="0" xfId="0" applyFont="1" applyFill="1" applyAlignment="1">
      <alignment vertical="center"/>
    </xf>
    <xf numFmtId="0" fontId="20" fillId="3" borderId="0" xfId="0" applyFont="1" applyFill="1"/>
    <xf numFmtId="0" fontId="0" fillId="3" borderId="0" xfId="0" applyFill="1" applyAlignment="1">
      <alignment vertical="top" wrapText="1"/>
    </xf>
    <xf numFmtId="0" fontId="0" fillId="3" borderId="0" xfId="0" applyFill="1" applyAlignment="1">
      <alignment vertical="top"/>
    </xf>
    <xf numFmtId="0" fontId="20" fillId="3" borderId="0" xfId="0" applyFont="1" applyFill="1" applyAlignment="1">
      <alignment horizontal="left" wrapText="1"/>
    </xf>
    <xf numFmtId="0" fontId="20" fillId="3" borderId="0" xfId="0" applyFont="1" applyFill="1" applyAlignment="1" applyProtection="1">
      <alignment horizontal="left" vertical="top" wrapText="1"/>
      <protection locked="0"/>
    </xf>
    <xf numFmtId="0" fontId="0" fillId="11" borderId="0" xfId="0" applyFill="1"/>
    <xf numFmtId="0" fontId="28" fillId="10" borderId="0" xfId="0" applyFont="1" applyFill="1"/>
    <xf numFmtId="0" fontId="0" fillId="3" borderId="15" xfId="0" applyFill="1" applyBorder="1"/>
    <xf numFmtId="0" fontId="2" fillId="14" borderId="81" xfId="0" applyFont="1" applyFill="1" applyBorder="1" applyAlignment="1">
      <alignment vertical="center" wrapText="1"/>
    </xf>
    <xf numFmtId="0" fontId="4" fillId="14" borderId="82" xfId="0" applyFont="1" applyFill="1" applyBorder="1" applyAlignment="1">
      <alignment horizontal="center" vertical="center" wrapText="1"/>
    </xf>
    <xf numFmtId="164" fontId="0" fillId="14" borderId="84" xfId="0" applyNumberFormat="1" applyFill="1" applyBorder="1" applyAlignment="1">
      <alignment wrapText="1"/>
    </xf>
    <xf numFmtId="0" fontId="5" fillId="14" borderId="81" xfId="0" applyFont="1" applyFill="1" applyBorder="1" applyAlignment="1">
      <alignment vertical="center" wrapText="1"/>
    </xf>
    <xf numFmtId="0" fontId="35" fillId="0" borderId="0" xfId="3"/>
    <xf numFmtId="0" fontId="52" fillId="3" borderId="0" xfId="0" applyFont="1" applyFill="1" applyAlignment="1">
      <alignment horizontal="left" vertical="top"/>
    </xf>
    <xf numFmtId="0" fontId="52" fillId="3" borderId="0" xfId="0" applyFont="1" applyFill="1"/>
    <xf numFmtId="0" fontId="47" fillId="15" borderId="58" xfId="0" applyFont="1" applyFill="1" applyBorder="1" applyAlignment="1">
      <alignment horizontal="center" vertical="center"/>
    </xf>
    <xf numFmtId="0" fontId="47" fillId="15" borderId="53" xfId="0" applyFont="1" applyFill="1" applyBorder="1" applyAlignment="1">
      <alignment horizontal="center" vertical="center"/>
    </xf>
    <xf numFmtId="0" fontId="36" fillId="15" borderId="53" xfId="0" applyFont="1" applyFill="1" applyBorder="1" applyAlignment="1">
      <alignment horizontal="center" vertical="center"/>
    </xf>
    <xf numFmtId="0" fontId="4" fillId="16" borderId="0" xfId="0" applyFont="1" applyFill="1" applyAlignment="1">
      <alignment horizontal="left" vertical="center" wrapText="1"/>
    </xf>
    <xf numFmtId="0" fontId="55" fillId="2" borderId="3" xfId="0" applyFont="1" applyFill="1" applyBorder="1" applyAlignment="1">
      <alignment horizontal="center" vertical="center" wrapText="1"/>
    </xf>
    <xf numFmtId="0" fontId="16" fillId="15" borderId="61" xfId="0" applyFont="1" applyFill="1" applyBorder="1" applyAlignment="1">
      <alignment horizontal="center"/>
    </xf>
    <xf numFmtId="0" fontId="16" fillId="15" borderId="71" xfId="0" applyFont="1" applyFill="1" applyBorder="1" applyAlignment="1">
      <alignment horizontal="center"/>
    </xf>
    <xf numFmtId="0" fontId="0" fillId="15" borderId="62" xfId="0" applyFill="1" applyBorder="1" applyAlignment="1">
      <alignment horizontal="center"/>
    </xf>
    <xf numFmtId="0" fontId="0" fillId="15" borderId="61" xfId="0" applyFill="1" applyBorder="1" applyAlignment="1">
      <alignment horizontal="center"/>
    </xf>
    <xf numFmtId="0" fontId="0" fillId="15" borderId="71" xfId="0" applyFill="1" applyBorder="1" applyAlignment="1">
      <alignment horizontal="center"/>
    </xf>
    <xf numFmtId="0" fontId="0" fillId="15" borderId="72" xfId="0" applyFill="1" applyBorder="1" applyAlignment="1">
      <alignment horizontal="center"/>
    </xf>
    <xf numFmtId="0" fontId="0" fillId="15" borderId="77" xfId="0" applyFill="1" applyBorder="1" applyAlignment="1">
      <alignment horizontal="center"/>
    </xf>
    <xf numFmtId="0" fontId="0" fillId="15" borderId="7" xfId="0" applyFill="1" applyBorder="1" applyAlignment="1">
      <alignment horizontal="center"/>
    </xf>
    <xf numFmtId="0" fontId="16" fillId="15" borderId="3" xfId="0" applyFont="1" applyFill="1" applyBorder="1" applyAlignment="1">
      <alignment horizontal="center"/>
    </xf>
    <xf numFmtId="0" fontId="16" fillId="15" borderId="28" xfId="0" applyFont="1" applyFill="1" applyBorder="1" applyAlignment="1">
      <alignment horizontal="center"/>
    </xf>
    <xf numFmtId="0" fontId="0" fillId="15" borderId="26" xfId="0" applyFill="1" applyBorder="1" applyAlignment="1">
      <alignment horizontal="center"/>
    </xf>
    <xf numFmtId="0" fontId="0" fillId="15" borderId="3" xfId="0" applyFill="1" applyBorder="1" applyAlignment="1">
      <alignment horizontal="center"/>
    </xf>
    <xf numFmtId="0" fontId="0" fillId="15" borderId="28" xfId="0" applyFill="1" applyBorder="1" applyAlignment="1">
      <alignment horizontal="center"/>
    </xf>
    <xf numFmtId="0" fontId="0" fillId="15" borderId="27" xfId="0" applyFill="1" applyBorder="1" applyAlignment="1">
      <alignment horizontal="center"/>
    </xf>
    <xf numFmtId="0" fontId="0" fillId="15" borderId="4" xfId="0" applyFill="1" applyBorder="1" applyAlignment="1">
      <alignment horizontal="center"/>
    </xf>
    <xf numFmtId="0" fontId="0" fillId="15" borderId="0" xfId="0" applyFill="1" applyAlignment="1">
      <alignment horizontal="center"/>
    </xf>
    <xf numFmtId="2" fontId="0" fillId="15" borderId="26" xfId="0" applyNumberFormat="1" applyFill="1" applyBorder="1" applyAlignment="1">
      <alignment horizontal="center"/>
    </xf>
    <xf numFmtId="2" fontId="0" fillId="15" borderId="3" xfId="0" applyNumberFormat="1" applyFill="1" applyBorder="1" applyAlignment="1">
      <alignment horizontal="center"/>
    </xf>
    <xf numFmtId="2" fontId="0" fillId="15" borderId="28" xfId="0" applyNumberFormat="1" applyFill="1" applyBorder="1" applyAlignment="1">
      <alignment horizontal="center"/>
    </xf>
    <xf numFmtId="2" fontId="0" fillId="15" borderId="27" xfId="0" applyNumberFormat="1" applyFill="1" applyBorder="1" applyAlignment="1">
      <alignment horizontal="center"/>
    </xf>
    <xf numFmtId="164" fontId="0" fillId="15" borderId="26" xfId="0" applyNumberFormat="1" applyFill="1" applyBorder="1" applyAlignment="1">
      <alignment horizontal="center"/>
    </xf>
    <xf numFmtId="164" fontId="0" fillId="15" borderId="0" xfId="0" applyNumberFormat="1" applyFill="1" applyAlignment="1">
      <alignment horizontal="center"/>
    </xf>
    <xf numFmtId="164" fontId="0" fillId="15" borderId="27" xfId="0" applyNumberFormat="1" applyFill="1" applyBorder="1" applyAlignment="1">
      <alignment horizontal="center"/>
    </xf>
    <xf numFmtId="0" fontId="16" fillId="15" borderId="82" xfId="0" applyFont="1" applyFill="1" applyBorder="1" applyAlignment="1">
      <alignment horizontal="center"/>
    </xf>
    <xf numFmtId="0" fontId="16" fillId="15" borderId="84" xfId="0" applyFont="1" applyFill="1" applyBorder="1" applyAlignment="1">
      <alignment horizontal="center"/>
    </xf>
    <xf numFmtId="0" fontId="0" fillId="15" borderId="85" xfId="0" applyFill="1" applyBorder="1" applyAlignment="1">
      <alignment horizontal="center"/>
    </xf>
    <xf numFmtId="0" fontId="0" fillId="15" borderId="82" xfId="0" applyFill="1" applyBorder="1" applyAlignment="1">
      <alignment horizontal="center"/>
    </xf>
    <xf numFmtId="0" fontId="0" fillId="15" borderId="84" xfId="0" applyFill="1" applyBorder="1" applyAlignment="1">
      <alignment horizontal="center"/>
    </xf>
    <xf numFmtId="0" fontId="0" fillId="15" borderId="86" xfId="0" applyFill="1" applyBorder="1" applyAlignment="1">
      <alignment horizontal="center"/>
    </xf>
    <xf numFmtId="0" fontId="0" fillId="15" borderId="80" xfId="0" applyFill="1" applyBorder="1" applyAlignment="1">
      <alignment horizontal="center"/>
    </xf>
    <xf numFmtId="0" fontId="0" fillId="15" borderId="83" xfId="0" applyFill="1" applyBorder="1" applyAlignment="1">
      <alignment horizontal="center"/>
    </xf>
    <xf numFmtId="164" fontId="0" fillId="15" borderId="85" xfId="0" applyNumberFormat="1" applyFill="1" applyBorder="1" applyAlignment="1">
      <alignment horizontal="center"/>
    </xf>
    <xf numFmtId="164" fontId="0" fillId="15" borderId="83" xfId="0" applyNumberFormat="1" applyFill="1" applyBorder="1" applyAlignment="1">
      <alignment horizontal="center"/>
    </xf>
    <xf numFmtId="164" fontId="0" fillId="15" borderId="86" xfId="0" applyNumberFormat="1" applyFill="1" applyBorder="1" applyAlignment="1">
      <alignment horizontal="center"/>
    </xf>
    <xf numFmtId="0" fontId="16" fillId="15" borderId="57" xfId="0" applyFont="1" applyFill="1" applyBorder="1" applyAlignment="1">
      <alignment horizontal="center"/>
    </xf>
    <xf numFmtId="0" fontId="16" fillId="15" borderId="70" xfId="0" applyFont="1" applyFill="1" applyBorder="1" applyAlignment="1">
      <alignment horizontal="center"/>
    </xf>
    <xf numFmtId="0" fontId="0" fillId="15" borderId="14" xfId="0" applyFill="1" applyBorder="1" applyAlignment="1">
      <alignment horizontal="center"/>
    </xf>
    <xf numFmtId="0" fontId="0" fillId="15" borderId="57" xfId="0" applyFill="1" applyBorder="1" applyAlignment="1">
      <alignment horizontal="center"/>
    </xf>
    <xf numFmtId="0" fontId="0" fillId="15" borderId="70" xfId="0" applyFill="1" applyBorder="1" applyAlignment="1">
      <alignment horizontal="center"/>
    </xf>
    <xf numFmtId="0" fontId="0" fillId="15" borderId="16" xfId="0" applyFill="1" applyBorder="1" applyAlignment="1">
      <alignment horizontal="center"/>
    </xf>
    <xf numFmtId="0" fontId="0" fillId="15" borderId="63" xfId="0" applyFill="1" applyBorder="1" applyAlignment="1">
      <alignment horizontal="center"/>
    </xf>
    <xf numFmtId="0" fontId="0" fillId="15" borderId="15" xfId="0" applyFill="1" applyBorder="1" applyAlignment="1">
      <alignment horizontal="center"/>
    </xf>
    <xf numFmtId="0" fontId="0" fillId="15" borderId="58" xfId="0" applyFill="1" applyBorder="1" applyAlignment="1">
      <alignment horizontal="center"/>
    </xf>
    <xf numFmtId="0" fontId="0" fillId="15" borderId="53" xfId="0" applyFill="1" applyBorder="1" applyAlignment="1">
      <alignment horizontal="center"/>
    </xf>
    <xf numFmtId="1" fontId="0" fillId="15" borderId="62" xfId="0" applyNumberFormat="1" applyFill="1" applyBorder="1" applyAlignment="1">
      <alignment horizontal="center"/>
    </xf>
    <xf numFmtId="1" fontId="0" fillId="15" borderId="7" xfId="0" applyNumberFormat="1" applyFill="1" applyBorder="1" applyAlignment="1">
      <alignment horizontal="center"/>
    </xf>
    <xf numFmtId="1" fontId="0" fillId="15" borderId="72" xfId="0" applyNumberFormat="1" applyFill="1" applyBorder="1" applyAlignment="1">
      <alignment horizontal="center"/>
    </xf>
    <xf numFmtId="1" fontId="0" fillId="15" borderId="26" xfId="0" applyNumberFormat="1" applyFill="1" applyBorder="1" applyAlignment="1">
      <alignment horizontal="center"/>
    </xf>
    <xf numFmtId="1" fontId="0" fillId="15" borderId="0" xfId="0" applyNumberFormat="1" applyFill="1" applyAlignment="1">
      <alignment horizontal="center"/>
    </xf>
    <xf numFmtId="1" fontId="0" fillId="15" borderId="27" xfId="0" applyNumberFormat="1" applyFill="1" applyBorder="1" applyAlignment="1">
      <alignment horizontal="center"/>
    </xf>
    <xf numFmtId="1" fontId="0" fillId="15" borderId="85" xfId="0" applyNumberFormat="1" applyFill="1" applyBorder="1" applyAlignment="1">
      <alignment horizontal="center"/>
    </xf>
    <xf numFmtId="1" fontId="0" fillId="15" borderId="83" xfId="0" applyNumberFormat="1" applyFill="1" applyBorder="1" applyAlignment="1">
      <alignment horizontal="center"/>
    </xf>
    <xf numFmtId="1" fontId="0" fillId="15" borderId="86" xfId="0" applyNumberFormat="1" applyFill="1" applyBorder="1" applyAlignment="1">
      <alignment horizontal="center"/>
    </xf>
    <xf numFmtId="49" fontId="0" fillId="15" borderId="28" xfId="0" applyNumberFormat="1" applyFill="1" applyBorder="1" applyAlignment="1">
      <alignment horizontal="center"/>
    </xf>
    <xf numFmtId="1" fontId="0" fillId="15" borderId="14" xfId="0" applyNumberFormat="1" applyFill="1" applyBorder="1" applyAlignment="1">
      <alignment horizontal="center"/>
    </xf>
    <xf numFmtId="1" fontId="0" fillId="15" borderId="15" xfId="0" applyNumberFormat="1" applyFill="1" applyBorder="1" applyAlignment="1">
      <alignment horizontal="center"/>
    </xf>
    <xf numFmtId="1" fontId="0" fillId="15" borderId="16" xfId="0" applyNumberFormat="1" applyFill="1" applyBorder="1" applyAlignment="1">
      <alignment horizontal="center"/>
    </xf>
    <xf numFmtId="0" fontId="16" fillId="15" borderId="75" xfId="0" applyFont="1" applyFill="1" applyBorder="1" applyAlignment="1">
      <alignment horizontal="center"/>
    </xf>
    <xf numFmtId="0" fontId="16" fillId="15" borderId="55" xfId="0" applyFont="1" applyFill="1" applyBorder="1" applyAlignment="1">
      <alignment horizontal="center"/>
    </xf>
    <xf numFmtId="0" fontId="16" fillId="15" borderId="56" xfId="0" applyFont="1" applyFill="1" applyBorder="1" applyAlignment="1">
      <alignment horizontal="center"/>
    </xf>
    <xf numFmtId="0" fontId="54" fillId="3" borderId="0" xfId="0" applyFont="1" applyFill="1" applyAlignment="1">
      <alignment horizontal="left" vertical="top" wrapText="1"/>
    </xf>
    <xf numFmtId="0" fontId="17" fillId="0" borderId="53" xfId="0" applyFont="1" applyBorder="1" applyAlignment="1">
      <alignment horizontal="center" vertical="center"/>
    </xf>
    <xf numFmtId="0" fontId="56" fillId="3" borderId="0" xfId="0" applyFont="1" applyFill="1" applyAlignment="1">
      <alignment vertical="center"/>
    </xf>
    <xf numFmtId="0" fontId="27" fillId="3" borderId="0" xfId="0" applyFont="1" applyFill="1" applyAlignment="1">
      <alignment horizontal="right"/>
    </xf>
    <xf numFmtId="0" fontId="27" fillId="0" borderId="0" xfId="0" applyFont="1" applyAlignment="1">
      <alignment horizontal="right"/>
    </xf>
    <xf numFmtId="0" fontId="45" fillId="0" borderId="5" xfId="0" applyFont="1" applyBorder="1" applyAlignment="1">
      <alignment horizontal="center" vertical="center" wrapText="1"/>
    </xf>
    <xf numFmtId="2" fontId="2" fillId="0" borderId="22" xfId="0" applyNumberFormat="1" applyFont="1" applyBorder="1" applyAlignment="1">
      <alignment horizontal="center" vertical="center" wrapText="1"/>
    </xf>
    <xf numFmtId="1" fontId="2" fillId="0" borderId="0" xfId="0" applyNumberFormat="1" applyFont="1"/>
    <xf numFmtId="164" fontId="2" fillId="0" borderId="0" xfId="0" applyNumberFormat="1" applyFont="1"/>
    <xf numFmtId="0" fontId="45" fillId="14" borderId="55" xfId="0" applyFont="1" applyFill="1" applyBorder="1" applyAlignment="1">
      <alignment vertical="center" wrapText="1"/>
    </xf>
    <xf numFmtId="0" fontId="35" fillId="0" borderId="0" xfId="3" applyBorder="1"/>
    <xf numFmtId="0" fontId="35" fillId="3" borderId="0" xfId="3" applyFill="1" applyBorder="1"/>
    <xf numFmtId="0" fontId="57" fillId="3" borderId="0" xfId="0" applyFont="1" applyFill="1"/>
    <xf numFmtId="0" fontId="42" fillId="3" borderId="58" xfId="0" applyFont="1" applyFill="1" applyBorder="1" applyAlignment="1">
      <alignment horizontal="center" vertical="center"/>
    </xf>
    <xf numFmtId="0" fontId="42" fillId="3" borderId="13" xfId="0" applyFont="1" applyFill="1" applyBorder="1" applyAlignment="1">
      <alignment horizontal="center" vertical="center"/>
    </xf>
    <xf numFmtId="0" fontId="41" fillId="3" borderId="58" xfId="0" applyFont="1" applyFill="1" applyBorder="1" applyAlignment="1">
      <alignment horizontal="center" vertical="center"/>
    </xf>
    <xf numFmtId="49" fontId="12" fillId="15" borderId="53" xfId="0" applyNumberFormat="1" applyFont="1" applyFill="1" applyBorder="1" applyAlignment="1">
      <alignment horizontal="center" vertical="center" wrapText="1"/>
    </xf>
    <xf numFmtId="49" fontId="12" fillId="15" borderId="11" xfId="0" applyNumberFormat="1" applyFont="1" applyFill="1" applyBorder="1" applyAlignment="1">
      <alignment horizontal="center" vertical="center" wrapText="1"/>
    </xf>
    <xf numFmtId="49" fontId="12" fillId="15" borderId="43" xfId="0" applyNumberFormat="1" applyFont="1" applyFill="1" applyBorder="1" applyAlignment="1">
      <alignment horizontal="center" vertical="center" wrapText="1"/>
    </xf>
    <xf numFmtId="0" fontId="43" fillId="0" borderId="5" xfId="0" applyFont="1" applyBorder="1" applyAlignment="1">
      <alignment horizontal="center" vertical="center" wrapText="1"/>
    </xf>
    <xf numFmtId="0" fontId="43" fillId="0" borderId="8" xfId="0" applyFont="1" applyBorder="1" applyAlignment="1">
      <alignment horizontal="center" vertical="center" wrapText="1"/>
    </xf>
    <xf numFmtId="0" fontId="44" fillId="0" borderId="5" xfId="0" applyFont="1" applyBorder="1" applyAlignment="1">
      <alignment horizontal="center" vertical="center" wrapText="1"/>
    </xf>
    <xf numFmtId="0" fontId="46" fillId="0" borderId="5" xfId="0" applyFont="1" applyBorder="1" applyAlignment="1">
      <alignment horizontal="center" vertical="center" wrapText="1"/>
    </xf>
    <xf numFmtId="0" fontId="55" fillId="2" borderId="61" xfId="0" applyFont="1" applyFill="1" applyBorder="1" applyAlignment="1">
      <alignment horizontal="center" vertical="center" wrapText="1"/>
    </xf>
    <xf numFmtId="0" fontId="2" fillId="17" borderId="0" xfId="0" applyFont="1" applyFill="1" applyAlignment="1">
      <alignment horizontal="center" vertical="center" wrapText="1"/>
    </xf>
    <xf numFmtId="0" fontId="0" fillId="0" borderId="63" xfId="0" applyBorder="1" applyAlignment="1">
      <alignment horizontal="justify" vertical="center" wrapText="1"/>
    </xf>
    <xf numFmtId="0" fontId="11" fillId="18" borderId="0" xfId="0" applyFont="1" applyFill="1"/>
    <xf numFmtId="0" fontId="26" fillId="18" borderId="0" xfId="0" applyFont="1" applyFill="1"/>
    <xf numFmtId="0" fontId="0" fillId="18" borderId="0" xfId="0" applyFill="1"/>
    <xf numFmtId="0" fontId="52" fillId="3" borderId="0" xfId="0" applyFont="1" applyFill="1" applyAlignment="1">
      <alignment vertical="top"/>
    </xf>
    <xf numFmtId="0" fontId="0" fillId="18" borderId="0" xfId="0" applyFill="1" applyAlignment="1">
      <alignment vertical="top"/>
    </xf>
    <xf numFmtId="0" fontId="33" fillId="18" borderId="0" xfId="0" applyFont="1" applyFill="1" applyAlignment="1">
      <alignment vertical="center"/>
    </xf>
    <xf numFmtId="0" fontId="34" fillId="18" borderId="0" xfId="0" applyFont="1" applyFill="1" applyAlignment="1">
      <alignment vertical="center"/>
    </xf>
    <xf numFmtId="0" fontId="23" fillId="18" borderId="0" xfId="0" applyFont="1" applyFill="1" applyAlignment="1">
      <alignment vertical="top"/>
    </xf>
    <xf numFmtId="0" fontId="0" fillId="3" borderId="58" xfId="0" applyFill="1" applyBorder="1"/>
    <xf numFmtId="0" fontId="35" fillId="3" borderId="4" xfId="3" applyFill="1" applyBorder="1" applyAlignment="1"/>
    <xf numFmtId="0" fontId="35" fillId="3" borderId="4" xfId="3" applyFill="1" applyBorder="1" applyAlignment="1">
      <alignment wrapText="1"/>
    </xf>
    <xf numFmtId="0" fontId="1" fillId="3" borderId="0" xfId="0" applyFont="1" applyFill="1" applyAlignment="1">
      <alignment horizontal="center" vertical="center" wrapText="1"/>
    </xf>
    <xf numFmtId="0" fontId="0" fillId="3" borderId="64" xfId="0" applyFill="1" applyBorder="1" applyAlignment="1">
      <alignment vertical="top" wrapText="1"/>
    </xf>
    <xf numFmtId="0" fontId="0" fillId="3" borderId="54" xfId="0" applyFill="1" applyBorder="1" applyAlignment="1">
      <alignment vertical="top" wrapText="1"/>
    </xf>
    <xf numFmtId="0" fontId="0" fillId="3" borderId="0" xfId="0" applyFill="1" applyAlignment="1">
      <alignment horizontal="center" vertical="center"/>
    </xf>
    <xf numFmtId="0" fontId="5" fillId="3" borderId="26" xfId="0" applyFont="1" applyFill="1" applyBorder="1" applyAlignment="1">
      <alignment vertical="center" wrapText="1"/>
    </xf>
    <xf numFmtId="0" fontId="2" fillId="3" borderId="26" xfId="0" applyFont="1" applyFill="1" applyBorder="1" applyAlignment="1">
      <alignment vertical="center" wrapText="1"/>
    </xf>
    <xf numFmtId="0" fontId="15" fillId="3" borderId="1" xfId="0" applyFont="1" applyFill="1" applyBorder="1" applyAlignment="1">
      <alignment horizontal="center" vertical="center"/>
    </xf>
    <xf numFmtId="0" fontId="0" fillId="3" borderId="4" xfId="0" applyFill="1" applyBorder="1" applyAlignment="1" applyProtection="1">
      <alignment horizontal="left"/>
      <protection hidden="1"/>
    </xf>
    <xf numFmtId="0" fontId="0" fillId="3" borderId="63" xfId="0" applyFill="1" applyBorder="1" applyAlignment="1" applyProtection="1">
      <alignment horizontal="left"/>
      <protection hidden="1"/>
    </xf>
    <xf numFmtId="164" fontId="0" fillId="0" borderId="12" xfId="0" applyNumberFormat="1" applyBorder="1" applyProtection="1">
      <protection hidden="1"/>
    </xf>
    <xf numFmtId="164" fontId="0" fillId="14" borderId="0" xfId="0" applyNumberFormat="1" applyFill="1" applyProtection="1">
      <protection hidden="1"/>
    </xf>
    <xf numFmtId="164" fontId="0" fillId="0" borderId="0" xfId="0" applyNumberFormat="1" applyProtection="1">
      <protection hidden="1"/>
    </xf>
    <xf numFmtId="164" fontId="0" fillId="14" borderId="83" xfId="0" applyNumberFormat="1" applyFill="1" applyBorder="1" applyProtection="1">
      <protection hidden="1"/>
    </xf>
    <xf numFmtId="164" fontId="0" fillId="14" borderId="15" xfId="0" applyNumberFormat="1" applyFill="1" applyBorder="1" applyProtection="1">
      <protection hidden="1"/>
    </xf>
    <xf numFmtId="164" fontId="0" fillId="0" borderId="61" xfId="0" applyNumberFormat="1" applyBorder="1" applyProtection="1">
      <protection hidden="1"/>
    </xf>
    <xf numFmtId="164" fontId="0" fillId="14" borderId="3" xfId="0" applyNumberFormat="1" applyFill="1" applyBorder="1" applyProtection="1">
      <protection hidden="1"/>
    </xf>
    <xf numFmtId="164" fontId="0" fillId="0" borderId="3" xfId="0" applyNumberFormat="1" applyBorder="1" applyProtection="1">
      <protection hidden="1"/>
    </xf>
    <xf numFmtId="164" fontId="0" fillId="14" borderId="82" xfId="0" applyNumberFormat="1" applyFill="1" applyBorder="1" applyProtection="1">
      <protection hidden="1"/>
    </xf>
    <xf numFmtId="164" fontId="0" fillId="14" borderId="57" xfId="0" applyNumberFormat="1" applyFill="1" applyBorder="1" applyProtection="1">
      <protection hidden="1"/>
    </xf>
    <xf numFmtId="0" fontId="0" fillId="3" borderId="4" xfId="0" applyFill="1" applyBorder="1" applyAlignment="1" applyProtection="1">
      <alignment horizontal="center" vertical="center"/>
      <protection hidden="1"/>
    </xf>
    <xf numFmtId="0" fontId="0" fillId="3" borderId="63" xfId="0" applyFill="1" applyBorder="1" applyAlignment="1" applyProtection="1">
      <alignment horizontal="center" vertical="center"/>
      <protection hidden="1"/>
    </xf>
    <xf numFmtId="0" fontId="0" fillId="17" borderId="15" xfId="0" applyFill="1" applyBorder="1" applyAlignment="1">
      <alignment horizontal="center" vertical="center" wrapText="1"/>
    </xf>
    <xf numFmtId="0" fontId="0" fillId="17" borderId="15" xfId="0" applyFill="1" applyBorder="1" applyAlignment="1">
      <alignment horizontal="center" vertical="center"/>
    </xf>
    <xf numFmtId="0" fontId="54" fillId="3" borderId="0" xfId="0" applyFont="1" applyFill="1" applyAlignment="1">
      <alignment horizontal="left" vertical="top" wrapText="1"/>
    </xf>
    <xf numFmtId="0" fontId="52" fillId="3" borderId="0" xfId="0" applyFont="1" applyFill="1" applyAlignment="1">
      <alignment horizontal="left" vertical="top"/>
    </xf>
    <xf numFmtId="0" fontId="52" fillId="8" borderId="0" xfId="0" applyFont="1" applyFill="1" applyAlignment="1">
      <alignment horizontal="left" vertical="center" wrapText="1"/>
    </xf>
    <xf numFmtId="0" fontId="52" fillId="8" borderId="0" xfId="0" applyFont="1" applyFill="1" applyAlignment="1">
      <alignment horizontal="left" vertical="center"/>
    </xf>
    <xf numFmtId="0" fontId="52" fillId="9" borderId="0" xfId="0" applyFont="1" applyFill="1" applyAlignment="1">
      <alignment horizontal="left" vertical="center" wrapText="1"/>
    </xf>
    <xf numFmtId="0" fontId="52" fillId="9" borderId="0" xfId="0" applyFont="1" applyFill="1" applyAlignment="1">
      <alignment horizontal="left" vertical="center"/>
    </xf>
    <xf numFmtId="0" fontId="51" fillId="11" borderId="43" xfId="0" applyFont="1" applyFill="1" applyBorder="1" applyAlignment="1">
      <alignment horizontal="center" vertical="center"/>
    </xf>
    <xf numFmtId="0" fontId="51" fillId="11" borderId="46" xfId="0" applyFont="1" applyFill="1" applyBorder="1" applyAlignment="1">
      <alignment horizontal="center" vertical="center"/>
    </xf>
    <xf numFmtId="0" fontId="51" fillId="11" borderId="65" xfId="0" applyFont="1" applyFill="1" applyBorder="1" applyAlignment="1">
      <alignment horizontal="center" vertical="center"/>
    </xf>
    <xf numFmtId="0" fontId="52" fillId="3" borderId="0" xfId="0" applyFont="1" applyFill="1" applyAlignment="1">
      <alignment horizontal="left" vertical="top" wrapText="1"/>
    </xf>
    <xf numFmtId="0" fontId="54" fillId="15" borderId="0" xfId="0" applyFont="1" applyFill="1" applyAlignment="1">
      <alignment horizontal="left" vertical="top" wrapText="1"/>
    </xf>
    <xf numFmtId="0" fontId="52" fillId="15" borderId="0" xfId="0" applyFont="1" applyFill="1" applyAlignment="1">
      <alignment horizontal="left" vertical="top"/>
    </xf>
    <xf numFmtId="0" fontId="59" fillId="3" borderId="11" xfId="0" applyFont="1" applyFill="1" applyBorder="1" applyAlignment="1">
      <alignment horizontal="center" vertical="center" wrapText="1"/>
    </xf>
    <xf numFmtId="0" fontId="51" fillId="3" borderId="12" xfId="0" applyFont="1" applyFill="1" applyBorder="1" applyAlignment="1">
      <alignment horizontal="center" vertical="center"/>
    </xf>
    <xf numFmtId="0" fontId="51" fillId="3" borderId="13" xfId="0" applyFont="1" applyFill="1" applyBorder="1" applyAlignment="1">
      <alignment horizontal="center" vertical="center"/>
    </xf>
    <xf numFmtId="0" fontId="51" fillId="3" borderId="14" xfId="0" applyFont="1" applyFill="1" applyBorder="1" applyAlignment="1">
      <alignment horizontal="center" vertical="center"/>
    </xf>
    <xf numFmtId="0" fontId="51" fillId="3" borderId="15" xfId="0" applyFont="1" applyFill="1" applyBorder="1" applyAlignment="1">
      <alignment horizontal="center" vertical="center"/>
    </xf>
    <xf numFmtId="0" fontId="51" fillId="3" borderId="16" xfId="0" applyFont="1" applyFill="1" applyBorder="1" applyAlignment="1">
      <alignment horizontal="center" vertical="center"/>
    </xf>
    <xf numFmtId="0" fontId="54" fillId="18" borderId="0" xfId="0" applyFont="1" applyFill="1" applyAlignment="1">
      <alignment horizontal="left" vertical="top" wrapText="1"/>
    </xf>
    <xf numFmtId="0" fontId="19" fillId="11" borderId="0" xfId="0" applyFont="1" applyFill="1" applyAlignment="1">
      <alignment horizontal="center" vertical="center"/>
    </xf>
    <xf numFmtId="0" fontId="52" fillId="3" borderId="0" xfId="0" applyFont="1" applyFill="1" applyAlignment="1">
      <alignment horizontal="left" wrapText="1"/>
    </xf>
    <xf numFmtId="0" fontId="52" fillId="3" borderId="0" xfId="0" applyFont="1" applyFill="1" applyAlignment="1">
      <alignment horizontal="left"/>
    </xf>
    <xf numFmtId="0" fontId="11" fillId="3" borderId="0" xfId="0" applyFont="1" applyFill="1" applyAlignment="1">
      <alignment horizontal="left"/>
    </xf>
    <xf numFmtId="0" fontId="11" fillId="3" borderId="0" xfId="0" applyFont="1" applyFill="1" applyAlignment="1">
      <alignment horizontal="left" vertical="top" wrapText="1"/>
    </xf>
    <xf numFmtId="0" fontId="11" fillId="3" borderId="0" xfId="0" applyFont="1" applyFill="1" applyAlignment="1">
      <alignment horizontal="left" vertical="top"/>
    </xf>
    <xf numFmtId="0" fontId="11" fillId="3" borderId="0" xfId="0" applyFont="1" applyFill="1" applyAlignment="1">
      <alignment horizontal="center" vertical="center" wrapText="1"/>
    </xf>
    <xf numFmtId="0" fontId="37" fillId="11" borderId="0" xfId="0" applyFont="1" applyFill="1" applyAlignment="1">
      <alignment horizontal="center" vertical="center" wrapText="1"/>
    </xf>
    <xf numFmtId="0" fontId="38" fillId="6" borderId="0" xfId="0" applyFont="1" applyFill="1" applyAlignment="1">
      <alignment horizontal="left" vertical="center" wrapText="1"/>
    </xf>
    <xf numFmtId="0" fontId="18" fillId="0" borderId="11" xfId="0" applyFont="1" applyBorder="1" applyAlignment="1">
      <alignment horizontal="center" vertical="center" wrapText="1"/>
    </xf>
    <xf numFmtId="0" fontId="18" fillId="0" borderId="13" xfId="0" applyFont="1" applyBorder="1" applyAlignment="1">
      <alignment horizontal="center" vertical="center" wrapText="1"/>
    </xf>
    <xf numFmtId="0" fontId="18" fillId="0" borderId="26" xfId="0" applyFont="1" applyBorder="1" applyAlignment="1">
      <alignment horizontal="center" vertical="center" wrapText="1"/>
    </xf>
    <xf numFmtId="0" fontId="18" fillId="0" borderId="27" xfId="0" applyFont="1" applyBorder="1" applyAlignment="1">
      <alignment horizontal="center" vertical="center" wrapText="1"/>
    </xf>
    <xf numFmtId="0" fontId="18" fillId="0" borderId="14" xfId="0" applyFont="1" applyBorder="1" applyAlignment="1">
      <alignment horizontal="center" vertical="center" wrapText="1"/>
    </xf>
    <xf numFmtId="0" fontId="18" fillId="0" borderId="16" xfId="0" applyFont="1" applyBorder="1" applyAlignment="1">
      <alignment horizontal="center" vertical="center" wrapText="1"/>
    </xf>
    <xf numFmtId="0" fontId="18" fillId="0" borderId="58" xfId="0" applyFont="1" applyBorder="1" applyAlignment="1">
      <alignment horizontal="center" vertical="center" wrapText="1"/>
    </xf>
    <xf numFmtId="0" fontId="18" fillId="0" borderId="4" xfId="0" applyFont="1" applyBorder="1" applyAlignment="1">
      <alignment horizontal="center" vertical="center" wrapText="1"/>
    </xf>
    <xf numFmtId="0" fontId="18" fillId="0" borderId="63" xfId="0" applyFont="1" applyBorder="1" applyAlignment="1">
      <alignment horizontal="center" vertical="center" wrapText="1"/>
    </xf>
    <xf numFmtId="0" fontId="18" fillId="0" borderId="12" xfId="0" applyFont="1" applyBorder="1" applyAlignment="1">
      <alignment horizontal="center" vertical="center" wrapText="1"/>
    </xf>
    <xf numFmtId="0" fontId="18" fillId="0" borderId="0" xfId="0" applyFont="1" applyAlignment="1">
      <alignment horizontal="center" vertical="center" wrapText="1"/>
    </xf>
    <xf numFmtId="0" fontId="18" fillId="0" borderId="15" xfId="0" applyFont="1" applyBorder="1" applyAlignment="1">
      <alignment horizontal="center" vertical="center" wrapText="1"/>
    </xf>
    <xf numFmtId="0" fontId="36" fillId="0" borderId="68" xfId="0" applyFont="1" applyBorder="1" applyAlignment="1">
      <alignment horizontal="center" vertical="center" wrapText="1"/>
    </xf>
    <xf numFmtId="0" fontId="36" fillId="0" borderId="54" xfId="0" applyFont="1" applyBorder="1" applyAlignment="1">
      <alignment horizontal="center" vertical="center" wrapText="1"/>
    </xf>
    <xf numFmtId="0" fontId="36" fillId="10" borderId="0" xfId="0" applyFont="1" applyFill="1" applyAlignment="1">
      <alignment horizontal="center" vertical="center" wrapText="1"/>
    </xf>
    <xf numFmtId="0" fontId="21" fillId="0" borderId="0" xfId="0" applyFont="1" applyAlignment="1">
      <alignment horizontal="center" vertical="center"/>
    </xf>
    <xf numFmtId="49" fontId="1" fillId="3" borderId="13" xfId="0" applyNumberFormat="1" applyFont="1" applyFill="1" applyBorder="1" applyAlignment="1">
      <alignment horizontal="center" vertical="center" wrapText="1"/>
    </xf>
    <xf numFmtId="49" fontId="1" fillId="3" borderId="27" xfId="0" applyNumberFormat="1" applyFont="1" applyFill="1" applyBorder="1" applyAlignment="1">
      <alignment horizontal="center" vertical="center" wrapText="1"/>
    </xf>
    <xf numFmtId="49" fontId="1" fillId="3" borderId="70" xfId="0" applyNumberFormat="1" applyFont="1" applyFill="1" applyBorder="1" applyAlignment="1">
      <alignment horizontal="center" vertical="center" wrapText="1"/>
    </xf>
    <xf numFmtId="0" fontId="15" fillId="0" borderId="11" xfId="0" applyFont="1" applyBorder="1" applyAlignment="1">
      <alignment horizontal="center" vertical="center" wrapText="1"/>
    </xf>
    <xf numFmtId="0" fontId="15" fillId="0" borderId="73" xfId="0" applyFont="1" applyBorder="1" applyAlignment="1">
      <alignment horizontal="center" vertical="center" wrapText="1"/>
    </xf>
    <xf numFmtId="0" fontId="26" fillId="3" borderId="13" xfId="0" applyFont="1" applyFill="1" applyBorder="1" applyAlignment="1">
      <alignment horizontal="center" vertical="center" textRotation="90"/>
    </xf>
    <xf numFmtId="0" fontId="26" fillId="3" borderId="27" xfId="0" applyFont="1" applyFill="1" applyBorder="1" applyAlignment="1">
      <alignment horizontal="center" vertical="center" textRotation="90"/>
    </xf>
    <xf numFmtId="0" fontId="26" fillId="3" borderId="16" xfId="0" applyFont="1" applyFill="1" applyBorder="1" applyAlignment="1">
      <alignment horizontal="center" vertical="center" textRotation="90"/>
    </xf>
    <xf numFmtId="0" fontId="1" fillId="0" borderId="13" xfId="0" applyFont="1" applyBorder="1" applyAlignment="1">
      <alignment horizontal="center" vertical="center" wrapText="1"/>
    </xf>
    <xf numFmtId="0" fontId="1" fillId="0" borderId="74" xfId="0" applyFont="1" applyBorder="1" applyAlignment="1">
      <alignment horizontal="center" vertical="center" wrapText="1"/>
    </xf>
    <xf numFmtId="0" fontId="15" fillId="0" borderId="12"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13" xfId="0" applyFont="1" applyBorder="1" applyAlignment="1">
      <alignment horizontal="center" vertical="center" wrapText="1"/>
    </xf>
    <xf numFmtId="0" fontId="15" fillId="0" borderId="74"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73"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9" xfId="0" applyFont="1" applyBorder="1" applyAlignment="1">
      <alignment horizontal="center" vertical="center" wrapText="1"/>
    </xf>
    <xf numFmtId="0" fontId="1" fillId="0" borderId="58" xfId="0" applyFont="1" applyBorder="1" applyAlignment="1">
      <alignment horizontal="center" vertical="center"/>
    </xf>
    <xf numFmtId="0" fontId="1" fillId="0" borderId="76" xfId="0" applyFont="1" applyBorder="1" applyAlignment="1">
      <alignment horizontal="center" vertical="center"/>
    </xf>
    <xf numFmtId="0" fontId="49" fillId="3" borderId="13" xfId="0" applyFont="1" applyFill="1" applyBorder="1" applyAlignment="1">
      <alignment horizontal="center" vertical="center" textRotation="90"/>
    </xf>
    <xf numFmtId="0" fontId="49" fillId="3" borderId="27" xfId="0" applyFont="1" applyFill="1" applyBorder="1" applyAlignment="1">
      <alignment horizontal="center" vertical="center" textRotation="90"/>
    </xf>
    <xf numFmtId="0" fontId="49" fillId="3" borderId="16" xfId="0" applyFont="1" applyFill="1" applyBorder="1" applyAlignment="1">
      <alignment horizontal="center" vertical="center" textRotation="90"/>
    </xf>
    <xf numFmtId="0" fontId="1" fillId="10" borderId="27" xfId="0" applyFont="1" applyFill="1" applyBorder="1" applyAlignment="1" applyProtection="1">
      <alignment horizontal="center" vertical="center" wrapText="1"/>
      <protection hidden="1"/>
    </xf>
    <xf numFmtId="0" fontId="1" fillId="10" borderId="16" xfId="0" applyFont="1" applyFill="1" applyBorder="1" applyAlignment="1" applyProtection="1">
      <alignment horizontal="center" vertical="center" wrapText="1"/>
      <protection hidden="1"/>
    </xf>
    <xf numFmtId="0" fontId="1" fillId="0" borderId="17" xfId="0" applyFont="1" applyBorder="1" applyAlignment="1">
      <alignment horizontal="center" vertical="center"/>
    </xf>
    <xf numFmtId="0" fontId="1" fillId="0" borderId="51" xfId="0" applyFont="1" applyBorder="1" applyAlignment="1">
      <alignment horizontal="center" vertical="center"/>
    </xf>
    <xf numFmtId="0" fontId="1" fillId="0" borderId="0" xfId="0" applyFont="1" applyAlignment="1">
      <alignment horizontal="center" vertical="center"/>
    </xf>
    <xf numFmtId="0" fontId="1" fillId="0" borderId="23" xfId="0" applyFont="1" applyBorder="1" applyAlignment="1">
      <alignment horizontal="center" vertical="center"/>
    </xf>
    <xf numFmtId="0" fontId="1" fillId="0" borderId="25" xfId="0" applyFont="1" applyBorder="1" applyAlignment="1">
      <alignment horizontal="center" vertical="center"/>
    </xf>
    <xf numFmtId="0" fontId="1" fillId="0" borderId="24" xfId="0" applyFont="1" applyBorder="1" applyAlignment="1">
      <alignment horizontal="center" vertical="center"/>
    </xf>
    <xf numFmtId="0" fontId="0" fillId="0" borderId="24" xfId="0" applyBorder="1" applyAlignment="1">
      <alignment horizontal="center" vertical="center"/>
    </xf>
    <xf numFmtId="0" fontId="1" fillId="0" borderId="23" xfId="0" applyFont="1" applyBorder="1" applyAlignment="1">
      <alignment horizontal="center" vertical="center" wrapText="1"/>
    </xf>
    <xf numFmtId="0" fontId="0" fillId="0" borderId="25" xfId="0" applyBorder="1" applyAlignment="1">
      <alignment horizontal="center" vertical="center" wrapText="1"/>
    </xf>
    <xf numFmtId="0" fontId="0" fillId="0" borderId="24" xfId="0" applyBorder="1" applyAlignment="1">
      <alignment horizontal="center" vertical="center" wrapText="1"/>
    </xf>
    <xf numFmtId="0" fontId="1" fillId="0" borderId="25" xfId="0" applyFont="1" applyBorder="1" applyAlignment="1">
      <alignment horizontal="center" vertical="center" wrapText="1"/>
    </xf>
    <xf numFmtId="0" fontId="1" fillId="0" borderId="24" xfId="0" applyFont="1" applyBorder="1" applyAlignment="1">
      <alignment horizontal="center" vertical="center" wrapText="1"/>
    </xf>
    <xf numFmtId="0" fontId="37" fillId="11" borderId="0" xfId="0" applyFont="1" applyFill="1" applyAlignment="1">
      <alignment horizontal="center" vertical="center"/>
    </xf>
    <xf numFmtId="0" fontId="38" fillId="6" borderId="0" xfId="0" applyFont="1" applyFill="1" applyAlignment="1">
      <alignment horizontal="center" vertical="center" wrapText="1"/>
    </xf>
    <xf numFmtId="0" fontId="36" fillId="0" borderId="0" xfId="0" applyFont="1" applyAlignment="1">
      <alignment horizontal="center" vertical="center"/>
    </xf>
    <xf numFmtId="0" fontId="36" fillId="0" borderId="66" xfId="0" applyFont="1" applyBorder="1" applyAlignment="1">
      <alignment horizontal="center" vertical="center" wrapText="1"/>
    </xf>
    <xf numFmtId="0" fontId="36" fillId="0" borderId="45" xfId="0" applyFont="1" applyBorder="1" applyAlignment="1">
      <alignment horizontal="center" vertical="center" wrapText="1"/>
    </xf>
    <xf numFmtId="0" fontId="18" fillId="0" borderId="76" xfId="0" applyFont="1" applyBorder="1" applyAlignment="1">
      <alignment horizontal="center" vertical="center" wrapText="1"/>
    </xf>
    <xf numFmtId="0" fontId="12" fillId="3" borderId="13" xfId="0" applyFont="1" applyFill="1" applyBorder="1" applyAlignment="1">
      <alignment horizontal="center" vertical="center" textRotation="90"/>
    </xf>
    <xf numFmtId="0" fontId="12" fillId="3" borderId="27" xfId="0" applyFont="1" applyFill="1" applyBorder="1" applyAlignment="1">
      <alignment horizontal="center" vertical="center" textRotation="90"/>
    </xf>
    <xf numFmtId="0" fontId="12" fillId="3" borderId="16" xfId="0" applyFont="1" applyFill="1" applyBorder="1" applyAlignment="1">
      <alignment horizontal="center" vertical="center" textRotation="90"/>
    </xf>
    <xf numFmtId="0" fontId="1" fillId="10" borderId="4" xfId="0" applyFont="1" applyFill="1" applyBorder="1" applyAlignment="1" applyProtection="1">
      <alignment horizontal="center" vertical="center" wrapText="1"/>
      <protection hidden="1"/>
    </xf>
    <xf numFmtId="0" fontId="1" fillId="10" borderId="63" xfId="0" applyFont="1" applyFill="1" applyBorder="1" applyAlignment="1" applyProtection="1">
      <alignment horizontal="center" vertical="center" wrapText="1"/>
      <protection hidden="1"/>
    </xf>
    <xf numFmtId="0" fontId="25" fillId="11" borderId="0" xfId="0" applyFont="1" applyFill="1" applyAlignment="1">
      <alignment horizontal="center" vertical="center"/>
    </xf>
    <xf numFmtId="0" fontId="1" fillId="10" borderId="0" xfId="0" applyFont="1" applyFill="1" applyAlignment="1">
      <alignment horizontal="left" vertical="center" wrapText="1"/>
    </xf>
    <xf numFmtId="0" fontId="23" fillId="10" borderId="0" xfId="0" applyFont="1" applyFill="1" applyAlignment="1">
      <alignment horizontal="left" vertical="top" wrapText="1"/>
    </xf>
    <xf numFmtId="0" fontId="23" fillId="10" borderId="0" xfId="0" applyFont="1" applyFill="1" applyAlignment="1">
      <alignment horizontal="left" vertical="top"/>
    </xf>
    <xf numFmtId="0" fontId="11" fillId="13" borderId="0" xfId="0" applyFont="1" applyFill="1" applyAlignment="1">
      <alignment horizontal="left" vertical="center"/>
    </xf>
    <xf numFmtId="0" fontId="50" fillId="0" borderId="0" xfId="0" applyFont="1" applyAlignment="1">
      <alignment horizontal="center" wrapText="1"/>
    </xf>
    <xf numFmtId="0" fontId="48" fillId="11" borderId="0" xfId="0" applyFont="1" applyFill="1" applyAlignment="1">
      <alignment horizontal="center" vertical="center"/>
    </xf>
    <xf numFmtId="0" fontId="0" fillId="0" borderId="58" xfId="0" applyBorder="1" applyAlignment="1">
      <alignment horizontal="justify" vertical="center" wrapText="1"/>
    </xf>
    <xf numFmtId="0" fontId="0" fillId="0" borderId="63" xfId="0" applyBorder="1" applyAlignment="1">
      <alignment horizontal="justify" vertical="center" wrapText="1"/>
    </xf>
    <xf numFmtId="0" fontId="0" fillId="0" borderId="58" xfId="0" applyBorder="1" applyAlignment="1">
      <alignment vertical="center" wrapText="1"/>
    </xf>
    <xf numFmtId="0" fontId="0" fillId="0" borderId="63" xfId="0" applyBorder="1" applyAlignment="1">
      <alignment vertical="center" wrapText="1"/>
    </xf>
    <xf numFmtId="0" fontId="0" fillId="0" borderId="58" xfId="0" applyBorder="1" applyAlignment="1">
      <alignment horizontal="center" vertical="center" wrapText="1"/>
    </xf>
    <xf numFmtId="0" fontId="0" fillId="0" borderId="4" xfId="0" applyBorder="1" applyAlignment="1">
      <alignment horizontal="center" vertical="center" wrapText="1"/>
    </xf>
    <xf numFmtId="0" fontId="0" fillId="0" borderId="63" xfId="0" applyBorder="1" applyAlignment="1">
      <alignment horizontal="center" vertical="center" wrapText="1"/>
    </xf>
    <xf numFmtId="0" fontId="0" fillId="0" borderId="4" xfId="0" applyBorder="1" applyAlignment="1">
      <alignment vertical="center" wrapText="1"/>
    </xf>
    <xf numFmtId="0" fontId="0" fillId="0" borderId="4" xfId="0" applyBorder="1" applyAlignment="1">
      <alignment horizontal="justify" vertical="center" wrapText="1"/>
    </xf>
    <xf numFmtId="0" fontId="0" fillId="3" borderId="4" xfId="0" applyFill="1" applyBorder="1" applyAlignment="1">
      <alignment wrapText="1"/>
    </xf>
    <xf numFmtId="0" fontId="0" fillId="0" borderId="67" xfId="0" applyBorder="1" applyAlignment="1">
      <alignment wrapText="1"/>
    </xf>
    <xf numFmtId="0" fontId="0" fillId="0" borderId="45" xfId="0" applyBorder="1" applyAlignment="1">
      <alignment wrapText="1"/>
    </xf>
    <xf numFmtId="0" fontId="1" fillId="0" borderId="78" xfId="0" applyFont="1" applyBorder="1" applyAlignment="1">
      <alignment horizontal="center" vertical="center" wrapText="1"/>
    </xf>
    <xf numFmtId="0" fontId="1" fillId="0" borderId="7" xfId="0" applyFont="1" applyBorder="1" applyAlignment="1">
      <alignment horizontal="center" vertical="center" wrapText="1"/>
    </xf>
    <xf numFmtId="0" fontId="1" fillId="0" borderId="52" xfId="0" applyFont="1" applyBorder="1" applyAlignment="1">
      <alignment horizontal="center" vertical="center" wrapText="1"/>
    </xf>
    <xf numFmtId="0" fontId="0" fillId="0" borderId="43" xfId="0" applyBorder="1" applyAlignment="1">
      <alignment vertical="top" wrapText="1"/>
    </xf>
    <xf numFmtId="0" fontId="0" fillId="0" borderId="46" xfId="0" applyBorder="1" applyAlignment="1">
      <alignment wrapText="1"/>
    </xf>
    <xf numFmtId="0" fontId="0" fillId="0" borderId="65" xfId="0" applyBorder="1" applyAlignment="1">
      <alignment wrapText="1"/>
    </xf>
    <xf numFmtId="0" fontId="0" fillId="0" borderId="66" xfId="0" applyBorder="1" applyAlignment="1">
      <alignment wrapText="1"/>
    </xf>
    <xf numFmtId="0" fontId="14" fillId="7" borderId="2" xfId="0" applyFont="1" applyFill="1" applyBorder="1" applyAlignment="1">
      <alignment horizontal="center" vertical="center" wrapText="1"/>
    </xf>
    <xf numFmtId="0" fontId="14" fillId="7" borderId="59" xfId="0" applyFont="1" applyFill="1" applyBorder="1" applyAlignment="1">
      <alignment horizontal="center" vertical="center" wrapText="1"/>
    </xf>
    <xf numFmtId="0" fontId="14" fillId="7" borderId="60" xfId="0" applyFont="1" applyFill="1" applyBorder="1" applyAlignment="1">
      <alignment horizontal="center" vertical="center" wrapText="1"/>
    </xf>
    <xf numFmtId="0" fontId="10" fillId="4" borderId="8" xfId="0" applyFont="1" applyFill="1" applyBorder="1" applyAlignment="1">
      <alignment horizontal="center" vertical="center"/>
    </xf>
    <xf numFmtId="0" fontId="10" fillId="4" borderId="9" xfId="0" applyFont="1" applyFill="1" applyBorder="1" applyAlignment="1">
      <alignment horizontal="center" vertical="center"/>
    </xf>
    <xf numFmtId="0" fontId="10" fillId="4" borderId="8" xfId="0" applyFont="1" applyFill="1" applyBorder="1" applyAlignment="1">
      <alignment horizontal="center" vertical="center" wrapText="1"/>
    </xf>
    <xf numFmtId="0" fontId="10" fillId="4" borderId="9" xfId="0" applyFont="1" applyFill="1" applyBorder="1" applyAlignment="1">
      <alignment horizontal="center" vertical="center" wrapText="1"/>
    </xf>
  </cellXfs>
  <cellStyles count="4">
    <cellStyle name="Hyperlink" xfId="3" builtinId="8"/>
    <cellStyle name="Normal" xfId="0" builtinId="0"/>
    <cellStyle name="Normal 2" xfId="2" xr:uid="{DD5D9192-3932-4511-AB59-4311FFB133FE}"/>
    <cellStyle name="Normal 3 2" xfId="1" xr:uid="{10727EA3-EE20-4093-9816-D0A2B030C8D6}"/>
  </cellStyles>
  <dxfs count="148">
    <dxf>
      <numFmt numFmtId="165" formatCode=";;;"/>
      <fill>
        <patternFill>
          <bgColor theme="0"/>
        </patternFill>
      </fill>
    </dxf>
    <dxf>
      <fill>
        <patternFill>
          <bgColor rgb="FFFF0000"/>
        </patternFill>
      </fill>
    </dxf>
    <dxf>
      <numFmt numFmtId="165" formatCode=";;;"/>
      <fill>
        <patternFill>
          <bgColor theme="0"/>
        </patternFill>
      </fill>
    </dxf>
    <dxf>
      <fill>
        <patternFill>
          <bgColor rgb="FFFF0000"/>
        </patternFill>
      </fill>
    </dxf>
    <dxf>
      <numFmt numFmtId="165" formatCode=";;;"/>
      <fill>
        <patternFill>
          <bgColor theme="0"/>
        </patternFill>
      </fill>
    </dxf>
    <dxf>
      <fill>
        <patternFill>
          <bgColor rgb="FFFF0000"/>
        </patternFill>
      </fill>
    </dxf>
    <dxf>
      <numFmt numFmtId="165" formatCode=";;;"/>
      <fill>
        <patternFill>
          <bgColor theme="0"/>
        </patternFill>
      </fill>
    </dxf>
    <dxf>
      <fill>
        <patternFill>
          <bgColor theme="7" tint="0.59996337778862885"/>
        </patternFill>
      </fill>
    </dxf>
    <dxf>
      <fill>
        <patternFill>
          <bgColor theme="2" tint="-9.9948118533890809E-2"/>
        </patternFill>
      </fill>
    </dxf>
    <dxf>
      <fill>
        <patternFill>
          <bgColor rgb="FFFF0000"/>
        </patternFill>
      </fill>
    </dxf>
    <dxf>
      <numFmt numFmtId="165" formatCode=";;;"/>
      <fill>
        <patternFill>
          <bgColor theme="0"/>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auto="1"/>
      </font>
      <fill>
        <patternFill patternType="none">
          <bgColor auto="1"/>
        </patternFill>
      </fill>
    </dxf>
    <dxf>
      <numFmt numFmtId="165" formatCode=";;;"/>
      <fill>
        <patternFill>
          <bgColor theme="0"/>
        </patternFill>
      </fill>
    </dxf>
    <dxf>
      <fill>
        <patternFill>
          <bgColor rgb="FFFF0000"/>
        </patternFill>
      </fill>
    </dxf>
    <dxf>
      <numFmt numFmtId="165" formatCode=";;;"/>
      <fill>
        <patternFill>
          <bgColor theme="0"/>
        </patternFill>
      </fill>
    </dxf>
    <dxf>
      <fill>
        <patternFill>
          <bgColor rgb="FFFF0000"/>
        </patternFill>
      </fill>
    </dxf>
    <dxf>
      <numFmt numFmtId="165" formatCode=";;;"/>
      <fill>
        <patternFill>
          <bgColor theme="0"/>
        </patternFill>
      </fill>
    </dxf>
    <dxf>
      <fill>
        <patternFill>
          <bgColor rgb="FFFF0000"/>
        </patternFill>
      </fill>
    </dxf>
    <dxf>
      <numFmt numFmtId="165" formatCode=";;;"/>
      <fill>
        <patternFill>
          <bgColor theme="0"/>
        </patternFill>
      </fill>
    </dxf>
    <dxf>
      <fill>
        <patternFill>
          <bgColor theme="7" tint="0.59996337778862885"/>
        </patternFill>
      </fill>
    </dxf>
    <dxf>
      <fill>
        <patternFill>
          <bgColor rgb="FFFF0000"/>
        </patternFill>
      </fill>
    </dxf>
    <dxf>
      <numFmt numFmtId="165" formatCode=";;;"/>
      <fill>
        <patternFill>
          <bgColor theme="0"/>
        </patternFill>
      </fill>
    </dxf>
    <dxf>
      <fill>
        <patternFill>
          <bgColor theme="2" tint="-9.9948118533890809E-2"/>
        </patternFill>
      </fill>
    </dxf>
    <dxf>
      <fill>
        <patternFill>
          <bgColor theme="7" tint="0.59996337778862885"/>
        </patternFill>
      </fill>
    </dxf>
    <dxf>
      <numFmt numFmtId="165" formatCode=";;;"/>
      <fill>
        <patternFill>
          <bgColor theme="0"/>
        </patternFill>
      </fill>
    </dxf>
    <dxf>
      <numFmt numFmtId="165" formatCode=";;;"/>
    </dxf>
    <dxf>
      <font>
        <color auto="1"/>
      </font>
      <fill>
        <patternFill patternType="none">
          <bgColor auto="1"/>
        </patternFill>
      </fill>
    </dxf>
    <dxf>
      <numFmt numFmtId="165" formatCode=";;;"/>
    </dxf>
    <dxf>
      <fill>
        <patternFill patternType="solid">
          <fgColor indexed="64"/>
          <bgColor theme="0"/>
        </patternFill>
      </fill>
    </dxf>
    <dxf>
      <alignment horizontal="general" vertical="bottom" textRotation="0" wrapText="1" indent="0" justifyLastLine="0" shrinkToFit="0" readingOrder="0"/>
    </dxf>
    <dxf>
      <alignment horizontal="center" vertical="bottom" textRotation="0" wrapText="0" indent="0" justifyLastLine="0" shrinkToFit="0" readingOrder="0"/>
    </dxf>
    <dxf>
      <font>
        <b/>
        <i val="0"/>
        <strike val="0"/>
        <condense val="0"/>
        <extend val="0"/>
        <outline val="0"/>
        <shadow val="0"/>
        <u val="none"/>
        <vertAlign val="baseline"/>
        <sz val="11"/>
        <color theme="1"/>
        <name val="Calibri"/>
        <family val="2"/>
        <scheme val="minor"/>
      </font>
      <fill>
        <patternFill patternType="solid">
          <fgColor indexed="64"/>
          <bgColor theme="3" tint="0.79998168889431442"/>
        </patternFill>
      </fill>
      <alignment horizontal="left" vertical="bottom" textRotation="0" wrapText="1" indent="0" justifyLastLine="0" shrinkToFit="0" readingOrder="0"/>
    </dxf>
    <dxf>
      <font>
        <b/>
        <i val="0"/>
        <strike val="0"/>
        <condense val="0"/>
        <extend val="0"/>
        <outline val="0"/>
        <shadow val="0"/>
        <u val="none"/>
        <vertAlign val="baseline"/>
        <sz val="11"/>
        <color theme="1"/>
        <name val="Calibri"/>
        <family val="2"/>
        <scheme val="minor"/>
      </font>
      <fill>
        <patternFill patternType="solid">
          <fgColor indexed="64"/>
          <bgColor theme="4" tint="0.39997558519241921"/>
        </patternFill>
      </fill>
    </dxf>
    <dxf>
      <font>
        <b val="0"/>
        <i val="0"/>
        <strike val="0"/>
        <condense val="0"/>
        <extend val="0"/>
        <outline val="0"/>
        <shadow val="0"/>
        <u val="none"/>
        <vertAlign val="baseline"/>
        <sz val="9"/>
        <color theme="1"/>
        <name val="Arial"/>
        <family val="2"/>
        <scheme val="none"/>
      </font>
      <alignment horizontal="center" vertical="center" textRotation="0" wrapText="1" indent="0" justifyLastLine="0" shrinkToFit="0" readingOrder="0"/>
    </dxf>
    <dxf>
      <font>
        <b/>
        <i val="0"/>
        <strike val="0"/>
        <condense val="0"/>
        <extend val="0"/>
        <outline val="0"/>
        <shadow val="0"/>
        <u val="none"/>
        <vertAlign val="baseline"/>
        <sz val="9"/>
        <color theme="1"/>
        <name val="Arial"/>
        <family val="2"/>
        <scheme val="none"/>
      </font>
    </dxf>
    <dxf>
      <font>
        <b/>
        <i val="0"/>
        <strike val="0"/>
        <condense val="0"/>
        <extend val="0"/>
        <outline val="0"/>
        <shadow val="0"/>
        <u val="none"/>
        <vertAlign val="baseline"/>
        <sz val="9"/>
        <color theme="1"/>
        <name val="Arial"/>
        <family val="2"/>
        <scheme val="none"/>
      </font>
    </dxf>
    <dxf>
      <font>
        <b/>
        <i val="0"/>
        <strike val="0"/>
        <condense val="0"/>
        <extend val="0"/>
        <outline val="0"/>
        <shadow val="0"/>
        <u val="none"/>
        <vertAlign val="baseline"/>
        <sz val="9"/>
        <color theme="1"/>
        <name val="Arial"/>
        <family val="2"/>
        <scheme val="none"/>
      </font>
      <numFmt numFmtId="2" formatCode="0.00"/>
      <alignment horizontal="center" vertical="center" textRotation="0" wrapText="1" indent="0" justifyLastLine="0" shrinkToFit="0" readingOrder="0"/>
      <border diagonalUp="0" diagonalDown="0">
        <left style="thin">
          <color indexed="64"/>
        </left>
        <right style="thin">
          <color indexed="64"/>
        </right>
        <top/>
        <bottom/>
        <vertical/>
        <horizontal/>
      </border>
    </dxf>
    <dxf>
      <font>
        <b/>
        <i val="0"/>
        <strike val="0"/>
        <condense val="0"/>
        <extend val="0"/>
        <outline val="0"/>
        <shadow val="0"/>
        <u val="none"/>
        <vertAlign val="baseline"/>
        <sz val="9"/>
        <color theme="1"/>
        <name val="Arial"/>
        <family val="2"/>
        <scheme val="none"/>
      </font>
      <numFmt numFmtId="2" formatCode="0.00"/>
      <fill>
        <patternFill patternType="solid">
          <fgColor indexed="64"/>
          <bgColor theme="3" tint="0.79998168889431442"/>
        </patternFill>
      </fill>
      <alignment horizontal="center" vertical="center" textRotation="0" wrapText="1" indent="0" justifyLastLine="0" shrinkToFit="0" readingOrder="0"/>
      <border diagonalUp="0" diagonalDown="0">
        <left style="thin">
          <color indexed="64"/>
        </left>
        <right style="thin">
          <color indexed="64"/>
        </right>
        <top/>
        <bottom/>
        <vertical/>
        <horizontal/>
      </border>
    </dxf>
    <dxf>
      <font>
        <b/>
        <i val="0"/>
        <strike val="0"/>
        <condense val="0"/>
        <extend val="0"/>
        <outline val="0"/>
        <shadow val="0"/>
        <u val="none"/>
        <vertAlign val="baseline"/>
        <sz val="9"/>
        <color theme="1"/>
        <name val="Arial"/>
        <family val="2"/>
        <scheme val="none"/>
      </font>
      <numFmt numFmtId="2" formatCode="0.00"/>
      <alignment horizontal="center" vertical="center" textRotation="0" wrapText="1" indent="0" justifyLastLine="0" shrinkToFit="0" readingOrder="0"/>
      <border diagonalUp="0" diagonalDown="0">
        <left style="thin">
          <color indexed="64"/>
        </left>
        <right style="thin">
          <color indexed="64"/>
        </right>
        <top/>
        <bottom/>
        <vertical/>
        <horizontal/>
      </border>
    </dxf>
    <dxf>
      <font>
        <b/>
        <i val="0"/>
        <strike val="0"/>
        <condense val="0"/>
        <extend val="0"/>
        <outline val="0"/>
        <shadow val="0"/>
        <u val="none"/>
        <vertAlign val="baseline"/>
        <sz val="9"/>
        <color theme="1"/>
        <name val="Arial"/>
        <family val="2"/>
        <scheme val="none"/>
      </font>
      <numFmt numFmtId="2" formatCode="0.00"/>
      <fill>
        <patternFill patternType="solid">
          <fgColor indexed="64"/>
          <bgColor theme="3" tint="0.79998168889431442"/>
        </patternFill>
      </fill>
      <alignment horizontal="center" vertical="center" textRotation="0" wrapText="1" indent="0" justifyLastLine="0" shrinkToFit="0" readingOrder="0"/>
      <border diagonalUp="0" diagonalDown="0">
        <left style="thin">
          <color indexed="64"/>
        </left>
        <right style="thin">
          <color indexed="64"/>
        </right>
        <top/>
        <bottom/>
        <vertical/>
        <horizontal/>
      </border>
    </dxf>
    <dxf>
      <font>
        <b/>
        <i val="0"/>
        <strike val="0"/>
        <condense val="0"/>
        <extend val="0"/>
        <outline val="0"/>
        <shadow val="0"/>
        <u val="none"/>
        <vertAlign val="baseline"/>
        <sz val="9"/>
        <color theme="1"/>
        <name val="Arial"/>
        <family val="2"/>
        <scheme val="none"/>
      </font>
      <numFmt numFmtId="2" formatCode="0.00"/>
      <alignment horizontal="center" vertical="center" textRotation="0" wrapText="1" indent="0" justifyLastLine="0" shrinkToFit="0" readingOrder="0"/>
      <border diagonalUp="0" diagonalDown="0">
        <left style="thin">
          <color indexed="64"/>
        </left>
        <right style="thin">
          <color indexed="64"/>
        </right>
        <top/>
        <bottom/>
        <vertical/>
        <horizontal/>
      </border>
    </dxf>
    <dxf>
      <font>
        <b/>
        <i val="0"/>
        <strike val="0"/>
        <condense val="0"/>
        <extend val="0"/>
        <outline val="0"/>
        <shadow val="0"/>
        <u val="none"/>
        <vertAlign val="baseline"/>
        <sz val="9"/>
        <color theme="1"/>
        <name val="Arial"/>
        <family val="2"/>
        <scheme val="none"/>
      </font>
      <numFmt numFmtId="2" formatCode="0.00"/>
      <fill>
        <patternFill patternType="solid">
          <fgColor indexed="64"/>
          <bgColor theme="3" tint="0.79998168889431442"/>
        </patternFill>
      </fill>
      <alignment horizontal="center" vertical="center" textRotation="0" wrapText="1" indent="0" justifyLastLine="0" shrinkToFit="0" readingOrder="0"/>
      <border diagonalUp="0" diagonalDown="0">
        <left style="thin">
          <color indexed="64"/>
        </left>
        <right style="thin">
          <color indexed="64"/>
        </right>
        <top/>
        <bottom/>
        <vertical/>
        <horizontal/>
      </border>
    </dxf>
    <dxf>
      <font>
        <b/>
        <i val="0"/>
        <strike val="0"/>
        <condense val="0"/>
        <extend val="0"/>
        <outline val="0"/>
        <shadow val="0"/>
        <u val="none"/>
        <vertAlign val="baseline"/>
        <sz val="9"/>
        <color theme="1"/>
        <name val="Arial"/>
        <family val="2"/>
        <scheme val="none"/>
      </font>
      <numFmt numFmtId="2" formatCode="0.00"/>
      <alignment horizontal="center" vertical="center" textRotation="0" wrapText="1" indent="0" justifyLastLine="0" shrinkToFit="0" readingOrder="0"/>
      <border diagonalUp="0" diagonalDown="0" outline="0">
        <left/>
        <right style="thin">
          <color indexed="64"/>
        </right>
        <top/>
        <bottom/>
      </border>
    </dxf>
    <dxf>
      <font>
        <b/>
        <i/>
        <strike val="0"/>
        <condense val="0"/>
        <extend val="0"/>
        <outline val="0"/>
        <shadow val="0"/>
        <u val="none"/>
        <vertAlign val="baseline"/>
        <sz val="9"/>
        <color theme="1"/>
        <name val="Arial"/>
        <family val="2"/>
        <scheme val="none"/>
      </font>
      <numFmt numFmtId="2" formatCode="0.00"/>
      <fill>
        <patternFill patternType="solid">
          <fgColor indexed="64"/>
          <bgColor theme="3" tint="0.79998168889431442"/>
        </patternFill>
      </fill>
      <alignment horizontal="center" vertical="center" textRotation="0" wrapText="1" indent="0" justifyLastLine="0" shrinkToFit="0" readingOrder="0"/>
      <border diagonalUp="0" diagonalDown="0">
        <left style="thin">
          <color indexed="64"/>
        </left>
        <right style="thin">
          <color indexed="64"/>
        </right>
        <top/>
        <bottom/>
        <vertical/>
        <horizontal/>
      </border>
    </dxf>
    <dxf>
      <font>
        <b/>
        <i/>
        <strike val="0"/>
        <condense val="0"/>
        <extend val="0"/>
        <outline val="0"/>
        <shadow val="0"/>
        <u val="none"/>
        <vertAlign val="baseline"/>
        <sz val="9"/>
        <color theme="1"/>
        <name val="Arial"/>
        <family val="2"/>
        <scheme val="none"/>
      </font>
      <numFmt numFmtId="2" formatCode="0.00"/>
      <fill>
        <patternFill patternType="solid">
          <fgColor indexed="64"/>
          <bgColor theme="3" tint="0.79998168889431442"/>
        </patternFill>
      </fill>
      <alignment horizontal="center" vertical="center" textRotation="0" wrapText="1" indent="0" justifyLastLine="0" shrinkToFit="0" readingOrder="0"/>
      <border diagonalUp="0" diagonalDown="0">
        <left style="thin">
          <color indexed="64"/>
        </left>
        <right style="thin">
          <color indexed="64"/>
        </right>
        <top/>
        <bottom/>
        <vertical/>
        <horizontal/>
      </border>
    </dxf>
    <dxf>
      <font>
        <b/>
        <i/>
        <strike val="0"/>
        <condense val="0"/>
        <extend val="0"/>
        <outline val="0"/>
        <shadow val="0"/>
        <u val="none"/>
        <vertAlign val="baseline"/>
        <sz val="9"/>
        <color theme="1"/>
        <name val="Arial"/>
        <family val="2"/>
        <scheme val="none"/>
      </font>
      <numFmt numFmtId="2" formatCode="0.00"/>
      <fill>
        <patternFill patternType="solid">
          <fgColor indexed="64"/>
          <bgColor theme="3" tint="0.79998168889431442"/>
        </patternFill>
      </fill>
      <alignment horizontal="center" vertical="center" textRotation="0" wrapText="1" indent="0" justifyLastLine="0" shrinkToFit="0" readingOrder="0"/>
      <border diagonalUp="0" diagonalDown="0">
        <left style="thin">
          <color indexed="64"/>
        </left>
        <right style="thin">
          <color indexed="64"/>
        </right>
        <top/>
        <bottom/>
        <vertical/>
      </border>
    </dxf>
    <dxf>
      <font>
        <b/>
        <i/>
        <strike val="0"/>
        <condense val="0"/>
        <extend val="0"/>
        <outline val="0"/>
        <shadow val="0"/>
        <u val="none"/>
        <vertAlign val="baseline"/>
        <sz val="9"/>
        <color theme="1"/>
        <name val="Arial"/>
        <family val="2"/>
        <scheme val="none"/>
      </font>
      <alignment horizontal="center" vertical="center" textRotation="0" wrapText="1"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9"/>
        <color theme="1"/>
        <name val="Arial"/>
        <family val="2"/>
        <scheme val="none"/>
      </font>
      <alignment horizontal="center" vertical="center" textRotation="0" wrapText="1" indent="0" justifyLastLine="0" shrinkToFit="0" readingOrder="0"/>
    </dxf>
    <dxf>
      <font>
        <b/>
        <i val="0"/>
        <strike val="0"/>
        <condense val="0"/>
        <extend val="0"/>
        <outline val="0"/>
        <shadow val="0"/>
        <u val="none"/>
        <vertAlign val="baseline"/>
        <sz val="9"/>
        <color theme="1"/>
        <name val="Arial"/>
        <family val="2"/>
        <scheme val="none"/>
      </font>
      <alignment horizontal="general" vertical="center" textRotation="0" wrapText="1" indent="0" justifyLastLine="0" shrinkToFit="0" readingOrder="0"/>
      <border diagonalUp="0" diagonalDown="0">
        <left style="thin">
          <color indexed="64"/>
        </left>
        <right style="thin">
          <color indexed="64"/>
        </right>
        <top/>
        <bottom/>
        <vertical/>
        <horizontal/>
      </border>
    </dxf>
    <dxf>
      <border outline="0">
        <right style="thin">
          <color indexed="64"/>
        </right>
        <top style="thin">
          <color auto="1"/>
        </top>
        <bottom style="thin">
          <color indexed="64"/>
        </bottom>
      </border>
    </dxf>
    <dxf>
      <font>
        <b/>
        <i val="0"/>
        <strike val="0"/>
        <condense val="0"/>
        <extend val="0"/>
        <outline val="0"/>
        <shadow val="0"/>
        <u val="none"/>
        <vertAlign val="baseline"/>
        <sz val="11"/>
        <color theme="1"/>
        <name val="Calibri"/>
        <family val="2"/>
        <scheme val="minor"/>
      </font>
      <fill>
        <patternFill patternType="solid">
          <fgColor indexed="64"/>
          <bgColor theme="3" tint="0.79998168889431442"/>
        </patternFill>
      </fill>
      <alignment horizontal="center" vertical="center" textRotation="0" wrapText="1" indent="0" justifyLastLine="0" shrinkToFit="0" readingOrder="0"/>
      <border diagonalUp="0" diagonalDown="0" outline="0">
        <left style="thin">
          <color indexed="64"/>
        </left>
        <right style="thin">
          <color indexed="64"/>
        </right>
        <top/>
        <bottom/>
      </border>
    </dxf>
    <dxf>
      <alignment horizontal="center" vertical="center" textRotation="0" wrapText="0" indent="0" justifyLastLine="0" shrinkToFit="0" readingOrder="0"/>
      <border diagonalUp="0" diagonalDown="0">
        <left style="thin">
          <color indexed="64"/>
        </left>
        <right/>
        <top/>
        <bottom/>
        <vertical/>
        <horizontal/>
      </border>
    </dxf>
    <dxf>
      <alignment horizontal="center" vertical="center" textRotation="0" wrapText="0" indent="0" justifyLastLine="0" shrinkToFit="0" readingOrder="0"/>
      <border diagonalUp="0" diagonalDown="0">
        <left style="thin">
          <color indexed="64"/>
        </left>
        <right/>
        <top/>
        <bottom/>
        <vertical/>
        <horizontal/>
      </border>
    </dxf>
    <dxf>
      <alignment horizontal="center" vertical="center" textRotation="0" wrapText="0" indent="0" justifyLastLine="0" shrinkToFit="0" readingOrder="0"/>
      <border diagonalUp="0" diagonalDown="0">
        <left style="thin">
          <color indexed="64"/>
        </left>
        <right/>
        <top/>
        <bottom/>
        <vertical/>
        <horizontal/>
      </border>
    </dxf>
    <dxf>
      <alignment horizontal="center" vertical="center" textRotation="0" wrapText="0" indent="0" justifyLastLine="0" shrinkToFit="0" readingOrder="0"/>
      <border diagonalUp="0" diagonalDown="0">
        <left style="thin">
          <color indexed="64"/>
        </left>
        <right/>
        <top/>
        <bottom/>
        <vertical/>
        <horizontal/>
      </border>
    </dxf>
    <dxf>
      <alignment horizontal="center" vertical="center" textRotation="0" wrapText="0" indent="0" justifyLastLine="0" shrinkToFit="0" readingOrder="0"/>
      <border diagonalUp="0" diagonalDown="0">
        <left style="thin">
          <color indexed="64"/>
        </left>
        <right/>
        <top/>
        <bottom/>
        <vertical/>
        <horizontal/>
      </border>
    </dxf>
    <dxf>
      <alignment horizontal="center" vertical="center" textRotation="0" wrapText="0" indent="0" justifyLastLine="0" shrinkToFit="0" readingOrder="0"/>
      <border diagonalUp="0" diagonalDown="0">
        <left style="thin">
          <color indexed="64"/>
        </left>
        <right/>
        <top/>
        <bottom/>
        <vertical/>
        <horizontal/>
      </border>
    </dxf>
    <dxf>
      <alignment horizontal="center" vertical="center" textRotation="0" wrapText="0" indent="0" justifyLastLine="0" shrinkToFit="0" readingOrder="0"/>
      <border diagonalUp="0" diagonalDown="0">
        <left style="thin">
          <color indexed="64"/>
        </left>
        <right style="thin">
          <color indexed="64"/>
        </right>
        <top/>
        <bottom/>
        <vertical/>
        <horizontal/>
      </border>
    </dxf>
    <dxf>
      <alignment horizontal="center" vertical="center" textRotation="0" wrapText="0" indent="0" justifyLastLine="0" shrinkToFit="0" readingOrder="0"/>
      <border diagonalUp="0" diagonalDown="0">
        <left style="thin">
          <color indexed="64"/>
        </left>
        <right/>
        <top/>
        <bottom/>
        <vertical/>
        <horizontal/>
      </border>
    </dxf>
    <dxf>
      <alignment horizontal="center" vertical="center" textRotation="0" wrapText="0" indent="0" justifyLastLine="0" shrinkToFit="0" readingOrder="0"/>
      <border diagonalUp="0" diagonalDown="0">
        <left style="thin">
          <color indexed="64"/>
        </left>
        <right style="thin">
          <color indexed="64"/>
        </right>
        <top/>
        <bottom/>
        <vertical/>
        <horizontal/>
      </border>
    </dxf>
    <dxf>
      <alignment horizontal="center" vertical="center" textRotation="0" wrapText="0" indent="0" justifyLastLine="0" shrinkToFit="0" readingOrder="0"/>
      <border diagonalUp="0" diagonalDown="0">
        <left style="thin">
          <color indexed="64"/>
        </left>
        <right/>
        <top/>
        <bottom/>
        <vertical/>
        <horizontal/>
      </border>
    </dxf>
    <dxf>
      <alignment horizontal="center" vertical="center" textRotation="0" wrapText="0" indent="0" justifyLastLine="0" shrinkToFit="0" readingOrder="0"/>
      <border diagonalUp="0" diagonalDown="0">
        <left style="thin">
          <color indexed="64"/>
        </left>
        <right/>
        <top/>
        <bottom/>
        <vertical/>
        <horizontal/>
      </border>
    </dxf>
    <dxf>
      <alignment horizontal="center" vertical="center" textRotation="0" wrapText="0" indent="0" justifyLastLine="0" shrinkToFit="0" readingOrder="0"/>
      <border diagonalUp="0" diagonalDown="0">
        <left style="thin">
          <color indexed="64"/>
        </left>
        <right/>
        <top/>
        <bottom/>
        <vertical/>
        <horizontal/>
      </border>
    </dxf>
    <dxf>
      <alignment horizontal="center" vertical="center" textRotation="0" wrapText="0" indent="0" justifyLastLine="0" shrinkToFit="0" readingOrder="0"/>
      <border diagonalUp="0" diagonalDown="0">
        <left style="thin">
          <color indexed="64"/>
        </left>
        <right style="thin">
          <color indexed="64"/>
        </right>
        <top/>
        <bottom/>
        <vertical/>
        <horizontal/>
      </border>
    </dxf>
    <dxf>
      <alignment horizontal="center" vertical="center" textRotation="0" wrapText="0" indent="0" justifyLastLine="0" shrinkToFit="0" readingOrder="0"/>
      <border diagonalUp="0" diagonalDown="0">
        <left style="thin">
          <color indexed="64"/>
        </left>
        <right/>
        <top/>
        <bottom/>
        <vertical/>
        <horizontal/>
      </border>
    </dxf>
    <dxf>
      <alignment horizontal="center" vertical="center" textRotation="0" wrapText="0" indent="0" justifyLastLine="0" shrinkToFit="0" readingOrder="0"/>
      <border diagonalUp="0" diagonalDown="0">
        <left style="thin">
          <color indexed="64"/>
        </left>
        <right/>
        <top/>
        <bottom/>
        <vertical/>
        <horizontal/>
      </border>
    </dxf>
    <dxf>
      <alignment horizontal="center" vertical="center" textRotation="0" wrapText="0" indent="0" justifyLastLine="0" shrinkToFit="0" readingOrder="0"/>
      <border diagonalUp="0" diagonalDown="0">
        <left style="thin">
          <color indexed="64"/>
        </left>
        <right/>
        <top/>
        <bottom/>
        <vertical/>
        <horizontal/>
      </border>
    </dxf>
    <dxf>
      <alignment horizontal="center" vertical="center" textRotation="0" wrapText="0" indent="0" justifyLastLine="0" shrinkToFit="0" readingOrder="0"/>
      <border diagonalUp="0" diagonalDown="0">
        <left style="thin">
          <color indexed="64"/>
        </left>
        <right/>
        <top/>
        <bottom/>
        <vertical/>
        <horizontal/>
      </border>
    </dxf>
    <dxf>
      <alignment horizontal="center" vertical="center" textRotation="0" wrapText="0" indent="0" justifyLastLine="0" shrinkToFit="0" readingOrder="0"/>
    </dxf>
    <dxf>
      <border outline="0">
        <left style="thin">
          <color indexed="64"/>
        </left>
        <right style="thin">
          <color indexed="64"/>
        </right>
        <top style="thin">
          <color indexed="64"/>
        </top>
      </border>
    </dxf>
    <dxf>
      <alignment horizontal="center" vertical="center" textRotation="0" wrapText="0" indent="0" justifyLastLine="0" shrinkToFit="0" readingOrder="0"/>
    </dxf>
    <dxf>
      <font>
        <b/>
        <i val="0"/>
        <strike val="0"/>
        <condense val="0"/>
        <extend val="0"/>
        <outline val="0"/>
        <shadow val="0"/>
        <u val="none"/>
        <vertAlign val="baseline"/>
        <sz val="11"/>
        <color theme="1"/>
        <name val="Calibri"/>
        <family val="2"/>
        <scheme val="minor"/>
      </font>
      <fill>
        <patternFill patternType="solid">
          <fgColor indexed="64"/>
          <bgColor theme="4" tint="0.39997558519241921"/>
        </patternFill>
      </fill>
      <alignment horizontal="center" vertical="center" textRotation="0" wrapText="1" indent="0" justifyLastLine="0" shrinkToFit="0" readingOrder="0"/>
    </dxf>
    <dxf>
      <alignment horizontal="center" vertical="center" textRotation="0" wrapText="0" indent="0" justifyLastLine="0" shrinkToFit="0" readingOrder="0"/>
      <border diagonalUp="0" diagonalDown="0">
        <left style="thin">
          <color indexed="64"/>
        </left>
        <right/>
        <top style="thin">
          <color indexed="64"/>
        </top>
        <bottom style="thin">
          <color indexed="64"/>
        </bottom>
        <vertical/>
        <horizontal/>
      </border>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1"/>
        <color theme="1"/>
        <name val="Calibri"/>
        <family val="2"/>
        <scheme val="minor"/>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1"/>
        <color theme="1"/>
        <name val="Calibri"/>
        <family val="2"/>
        <scheme val="minor"/>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1"/>
        <color theme="1"/>
        <name val="Calibri"/>
        <family val="2"/>
        <scheme val="minor"/>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1"/>
        <color rgb="FF000000"/>
        <name val="Calibri"/>
        <family val="2"/>
        <scheme val="minor"/>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1"/>
        <color rgb="FF000000"/>
        <name val="Calibri"/>
        <family val="2"/>
        <scheme val="minor"/>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1"/>
        <color rgb="FF000000"/>
        <name val="Calibri"/>
        <family val="2"/>
        <scheme val="minor"/>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9"/>
        <color theme="1"/>
        <name val="Arial"/>
        <family val="2"/>
        <scheme val="none"/>
      </font>
      <fill>
        <patternFill patternType="solid">
          <fgColor indexed="64"/>
          <bgColor theme="4" tint="0.79998168889431442"/>
        </patternFill>
      </fill>
      <alignment horizontal="general" vertical="center" textRotation="0" wrapText="1" indent="0" justifyLastLine="0" shrinkToFit="0" readingOrder="0"/>
      <border diagonalUp="0" diagonalDown="0">
        <left style="medium">
          <color indexed="64"/>
        </left>
        <right/>
        <top/>
        <bottom/>
        <vertical/>
        <horizontal/>
      </border>
    </dxf>
    <dxf>
      <border outline="0">
        <right style="thin">
          <color indexed="64"/>
        </right>
      </border>
    </dxf>
    <dxf>
      <alignment horizontal="center" vertical="center" textRotation="0" wrapText="0" indent="0" justifyLastLine="0" shrinkToFit="0" readingOrder="0"/>
    </dxf>
    <dxf>
      <font>
        <b/>
        <i val="0"/>
        <strike val="0"/>
        <condense val="0"/>
        <extend val="0"/>
        <outline val="0"/>
        <shadow val="0"/>
        <u val="none"/>
        <vertAlign val="baseline"/>
        <sz val="11"/>
        <color theme="1"/>
        <name val="Calibri"/>
        <family val="2"/>
        <scheme val="minor"/>
      </font>
      <alignment horizontal="center" vertical="center" textRotation="0" wrapText="1" indent="0" justifyLastLine="0" shrinkToFit="0" readingOrder="0"/>
      <border diagonalUp="0" diagonalDown="0" outline="0">
        <left style="thin">
          <color indexed="64"/>
        </left>
        <right style="thin">
          <color indexed="64"/>
        </right>
        <top/>
        <bottom/>
      </border>
    </dxf>
    <dxf>
      <alignment horizontal="center" vertical="center" textRotation="0" wrapText="0" indent="0" justifyLastLine="0" shrinkToFit="0" readingOrder="0"/>
      <border diagonalUp="0" diagonalDown="0">
        <left style="thin">
          <color indexed="64"/>
        </left>
        <right/>
        <top/>
        <bottom/>
        <vertical/>
        <horizontal/>
      </border>
    </dxf>
    <dxf>
      <alignment horizontal="center" vertical="center" textRotation="0" wrapText="0" indent="0" justifyLastLine="0" shrinkToFit="0" readingOrder="0"/>
      <border diagonalUp="0" diagonalDown="0">
        <left style="thin">
          <color indexed="64"/>
        </left>
        <right style="thin">
          <color indexed="64"/>
        </right>
        <top/>
        <bottom/>
        <vertical/>
        <horizontal/>
      </border>
    </dxf>
    <dxf>
      <alignment horizontal="center" vertical="center" textRotation="0" wrapText="0" indent="0" justifyLastLine="0" shrinkToFit="0" readingOrder="0"/>
      <border diagonalUp="0" diagonalDown="0">
        <left style="thin">
          <color indexed="64"/>
        </left>
        <right style="thin">
          <color indexed="64"/>
        </right>
        <top/>
        <bottom/>
        <vertical/>
        <horizontal/>
      </border>
    </dxf>
    <dxf>
      <alignment horizontal="center" vertical="center" textRotation="0" wrapText="0" indent="0" justifyLastLine="0" shrinkToFit="0" readingOrder="0"/>
      <border diagonalUp="0" diagonalDown="0">
        <left style="thin">
          <color indexed="64"/>
        </left>
        <right style="thin">
          <color indexed="64"/>
        </right>
        <top/>
        <bottom/>
        <vertical/>
        <horizontal/>
      </border>
    </dxf>
    <dxf>
      <alignment horizontal="center" vertical="center" textRotation="0" wrapText="0" indent="0" justifyLastLine="0" shrinkToFit="0" readingOrder="0"/>
      <border diagonalUp="0" diagonalDown="0">
        <left style="thin">
          <color indexed="64"/>
        </left>
        <right style="thin">
          <color indexed="64"/>
        </right>
        <top/>
        <bottom/>
        <vertical/>
        <horizontal/>
      </border>
    </dxf>
    <dxf>
      <alignment horizontal="center" vertical="center" textRotation="0" wrapText="0" indent="0" justifyLastLine="0" shrinkToFit="0" readingOrder="0"/>
      <border diagonalUp="0" diagonalDown="0">
        <left style="thin">
          <color indexed="64"/>
        </left>
        <right style="thin">
          <color indexed="64"/>
        </right>
        <top/>
        <bottom/>
        <vertical/>
        <horizontal/>
      </border>
    </dxf>
    <dxf>
      <alignment horizontal="center" vertical="center" textRotation="0" wrapText="0" indent="0" justifyLastLine="0" shrinkToFit="0" readingOrder="0"/>
      <border diagonalUp="0" diagonalDown="0">
        <left style="thin">
          <color indexed="64"/>
        </left>
        <right style="thin">
          <color indexed="64"/>
        </right>
        <top/>
        <bottom/>
        <vertical/>
        <horizontal/>
      </border>
    </dxf>
    <dxf>
      <alignment horizontal="center" vertical="center" textRotation="0" wrapText="0" indent="0" justifyLastLine="0" shrinkToFit="0" readingOrder="0"/>
      <border diagonalUp="0" diagonalDown="0">
        <left/>
        <right style="thin">
          <color indexed="64"/>
        </right>
        <top/>
        <bottom/>
        <vertical/>
        <horizontal/>
      </border>
    </dxf>
    <dxf>
      <border outline="0">
        <right style="thick">
          <color indexed="64"/>
        </right>
        <top style="thin">
          <color indexed="64"/>
        </top>
        <bottom style="thick">
          <color indexed="64"/>
        </bottom>
      </border>
    </dxf>
    <dxf>
      <alignment horizontal="center" vertical="center" textRotation="0" wrapText="0" indent="0" justifyLastLine="0" shrinkToFit="0" readingOrder="0"/>
    </dxf>
    <dxf>
      <border outline="0">
        <bottom style="thin">
          <color indexed="64"/>
        </bottom>
      </border>
    </dxf>
    <dxf>
      <font>
        <b/>
        <i val="0"/>
        <strike val="0"/>
        <condense val="0"/>
        <extend val="0"/>
        <outline val="0"/>
        <shadow val="0"/>
        <u val="none"/>
        <vertAlign val="baseline"/>
        <sz val="11"/>
        <color theme="1"/>
        <name val="Calibri"/>
        <family val="2"/>
        <scheme val="minor"/>
      </font>
      <alignment horizontal="center" vertical="center" textRotation="0" wrapText="1" indent="0" justifyLastLine="0" shrinkToFit="0" readingOrder="0"/>
      <border diagonalUp="0" diagonalDown="0" outline="0">
        <left style="thin">
          <color indexed="64"/>
        </left>
        <right style="thin">
          <color indexed="64"/>
        </right>
        <top/>
        <bottom/>
      </border>
    </dxf>
    <dxf>
      <alignment horizontal="center" vertical="center" textRotation="0" wrapText="0" indent="0" justifyLastLine="0" shrinkToFit="0" readingOrder="0"/>
      <border diagonalUp="0" diagonalDown="0">
        <left style="thin">
          <color indexed="64"/>
        </left>
        <right/>
        <top/>
        <bottom/>
        <vertical/>
        <horizontal/>
      </border>
    </dxf>
    <dxf>
      <alignment horizontal="center" vertical="center" textRotation="0" wrapText="0" indent="0" justifyLastLine="0" shrinkToFit="0" readingOrder="0"/>
      <border diagonalUp="0" diagonalDown="0">
        <left style="thin">
          <color indexed="64"/>
        </left>
        <right style="thin">
          <color indexed="64"/>
        </right>
        <top/>
        <bottom/>
        <vertical/>
        <horizontal/>
      </border>
    </dxf>
    <dxf>
      <alignment horizontal="center" vertical="center" textRotation="0" wrapText="0" indent="0" justifyLastLine="0" shrinkToFit="0" readingOrder="0"/>
      <border diagonalUp="0" diagonalDown="0">
        <left/>
        <right style="thin">
          <color indexed="64"/>
        </right>
        <top/>
        <bottom/>
        <vertical/>
        <horizontal/>
      </border>
    </dxf>
    <dxf>
      <border outline="0">
        <left style="thin">
          <color indexed="64"/>
        </left>
        <right style="thin">
          <color indexed="64"/>
        </right>
        <top style="thin">
          <color indexed="64"/>
        </top>
        <bottom style="medium">
          <color indexed="64"/>
        </bottom>
      </border>
    </dxf>
    <dxf>
      <border outline="0">
        <bottom style="thin">
          <color indexed="64"/>
        </bottom>
      </border>
    </dxf>
    <dxf>
      <font>
        <b/>
        <i val="0"/>
        <strike val="0"/>
        <condense val="0"/>
        <extend val="0"/>
        <outline val="0"/>
        <shadow val="0"/>
        <u val="none"/>
        <vertAlign val="baseline"/>
        <sz val="11"/>
        <color theme="1"/>
        <name val="Calibri"/>
        <family val="2"/>
        <scheme val="minor"/>
      </font>
      <alignment horizontal="center" vertical="center" textRotation="0" wrapText="1" indent="0" justifyLastLine="0" shrinkToFit="0" readingOrder="0"/>
      <border diagonalUp="0" diagonalDown="0" outline="0">
        <left style="thin">
          <color indexed="64"/>
        </left>
        <right style="thin">
          <color indexed="64"/>
        </right>
        <top/>
        <bottom/>
      </border>
    </dxf>
    <dxf>
      <alignment horizontal="center" vertical="center" textRotation="0" wrapText="0" indent="0" justifyLastLine="0" shrinkToFit="0" readingOrder="0"/>
      <border diagonalUp="0" diagonalDown="0">
        <left style="thin">
          <color indexed="64"/>
        </left>
        <right/>
        <top/>
        <bottom/>
        <vertical/>
        <horizontal/>
      </border>
    </dxf>
    <dxf>
      <alignment horizontal="center" vertical="center" textRotation="0" wrapText="0" indent="0" justifyLastLine="0" shrinkToFit="0" readingOrder="0"/>
      <border diagonalUp="0" diagonalDown="0">
        <left style="thin">
          <color indexed="64"/>
        </left>
        <right style="thin">
          <color indexed="64"/>
        </right>
        <top/>
        <bottom/>
        <vertical/>
        <horizontal/>
      </border>
    </dxf>
    <dxf>
      <alignment horizontal="center" vertical="center" textRotation="0" wrapText="0" indent="0" justifyLastLine="0" shrinkToFit="0" readingOrder="0"/>
      <border diagonalUp="0" diagonalDown="0">
        <left style="thin">
          <color indexed="64"/>
        </left>
        <right style="thin">
          <color indexed="64"/>
        </right>
        <top/>
        <bottom/>
        <vertical/>
        <horizontal/>
      </border>
    </dxf>
    <dxf>
      <alignment horizontal="center" vertical="center" textRotation="0" wrapText="0" indent="0" justifyLastLine="0" shrinkToFit="0" readingOrder="0"/>
      <border diagonalUp="0" diagonalDown="0">
        <left style="thin">
          <color indexed="64"/>
        </left>
        <right style="thin">
          <color indexed="64"/>
        </right>
        <top/>
        <bottom/>
        <vertical/>
        <horizontal/>
      </border>
    </dxf>
    <dxf>
      <alignment horizontal="center" vertical="center" textRotation="0" wrapText="0" indent="0" justifyLastLine="0" shrinkToFit="0" readingOrder="0"/>
      <border diagonalUp="0" diagonalDown="0">
        <left style="thin">
          <color indexed="64"/>
        </left>
        <right style="thin">
          <color indexed="64"/>
        </right>
        <top/>
        <bottom/>
        <vertical/>
        <horizontal/>
      </border>
    </dxf>
    <dxf>
      <alignment horizontal="center" vertical="center" textRotation="0" wrapText="0" indent="0" justifyLastLine="0" shrinkToFit="0" readingOrder="0"/>
    </dxf>
    <dxf>
      <border outline="0">
        <left style="thin">
          <color indexed="64"/>
        </left>
        <right style="thin">
          <color indexed="64"/>
        </right>
        <top style="thin">
          <color indexed="64"/>
        </top>
        <bottom style="medium">
          <color auto="1"/>
        </bottom>
      </border>
    </dxf>
    <dxf>
      <alignment horizontal="center" vertical="center" textRotation="0" wrapText="0" indent="0" justifyLastLine="0" shrinkToFit="0" readingOrder="0"/>
    </dxf>
    <dxf>
      <border outline="0">
        <bottom style="thin">
          <color indexed="64"/>
        </bottom>
      </border>
    </dxf>
    <dxf>
      <font>
        <b/>
        <i val="0"/>
        <strike val="0"/>
        <condense val="0"/>
        <extend val="0"/>
        <outline val="0"/>
        <shadow val="0"/>
        <u val="none"/>
        <vertAlign val="baseline"/>
        <sz val="11"/>
        <color theme="1"/>
        <name val="Calibri"/>
        <family val="2"/>
        <scheme val="minor"/>
      </font>
      <alignment horizontal="center" vertical="center" textRotation="0" wrapText="1" indent="0" justifyLastLine="0" shrinkToFit="0" readingOrder="0"/>
      <border diagonalUp="0" diagonalDown="0" outline="0">
        <left style="thin">
          <color indexed="64"/>
        </left>
        <right style="thin">
          <color indexed="64"/>
        </right>
        <top/>
        <bottom/>
      </border>
    </dxf>
    <dxf>
      <alignment horizontal="center" vertical="center" textRotation="0" wrapText="0" indent="0" justifyLastLine="0" shrinkToFit="0" readingOrder="0"/>
      <border diagonalUp="0" diagonalDown="0">
        <left style="thin">
          <color indexed="64"/>
        </left>
        <right/>
        <top/>
        <bottom/>
        <vertical/>
        <horizontal/>
      </border>
    </dxf>
    <dxf>
      <font>
        <b/>
        <i val="0"/>
        <strike val="0"/>
        <condense val="0"/>
        <extend val="0"/>
        <outline val="0"/>
        <shadow val="0"/>
        <u val="none"/>
        <vertAlign val="baseline"/>
        <sz val="11"/>
        <color theme="1"/>
        <name val="Calibri"/>
        <family val="2"/>
        <scheme val="minor"/>
      </font>
      <alignment horizontal="center" vertical="center" textRotation="0" wrapText="0" indent="0" justifyLastLine="0" shrinkToFit="0" readingOrder="0"/>
      <border diagonalUp="0" diagonalDown="0">
        <left style="thin">
          <color indexed="64"/>
        </left>
        <right style="thin">
          <color indexed="64"/>
        </right>
        <top/>
        <bottom/>
        <vertical/>
        <horizontal/>
      </border>
    </dxf>
    <dxf>
      <alignment horizontal="center" vertical="center" textRotation="0" wrapText="0" indent="0" justifyLastLine="0" shrinkToFit="0" readingOrder="0"/>
      <border diagonalUp="0" diagonalDown="0">
        <left style="thin">
          <color indexed="64"/>
        </left>
        <right style="thin">
          <color indexed="64"/>
        </right>
        <top/>
        <bottom/>
        <vertical/>
        <horizontal/>
      </border>
    </dxf>
    <dxf>
      <font>
        <b/>
        <i val="0"/>
        <strike val="0"/>
        <condense val="0"/>
        <extend val="0"/>
        <outline val="0"/>
        <shadow val="0"/>
        <u val="none"/>
        <vertAlign val="baseline"/>
        <sz val="11"/>
        <color theme="1"/>
        <name val="Calibri"/>
        <family val="2"/>
        <scheme val="minor"/>
      </font>
      <alignment horizontal="center" vertical="center" textRotation="0" wrapText="0" indent="0" justifyLastLine="0" shrinkToFit="0" readingOrder="0"/>
      <border diagonalUp="0" diagonalDown="0">
        <left style="thin">
          <color indexed="64"/>
        </left>
        <right style="thin">
          <color indexed="64"/>
        </right>
        <top/>
        <bottom/>
        <vertical/>
        <horizontal/>
      </border>
    </dxf>
    <dxf>
      <alignment horizontal="center" vertical="center" textRotation="0" wrapText="0" indent="0" justifyLastLine="0" shrinkToFit="0" readingOrder="0"/>
      <border diagonalUp="0" diagonalDown="0">
        <left style="thin">
          <color indexed="64"/>
        </left>
        <right style="thin">
          <color indexed="64"/>
        </right>
        <top/>
        <bottom/>
        <vertical/>
        <horizontal/>
      </border>
    </dxf>
    <dxf>
      <font>
        <b/>
        <i val="0"/>
        <strike val="0"/>
        <condense val="0"/>
        <extend val="0"/>
        <outline val="0"/>
        <shadow val="0"/>
        <u val="none"/>
        <vertAlign val="baseline"/>
        <sz val="11"/>
        <color theme="1"/>
        <name val="Calibri"/>
        <family val="2"/>
        <scheme val="minor"/>
      </font>
      <alignment horizontal="center" vertical="center" textRotation="0" wrapText="0" indent="0" justifyLastLine="0" shrinkToFit="0" readingOrder="0"/>
      <border diagonalUp="0" diagonalDown="0">
        <left style="thin">
          <color indexed="64"/>
        </left>
        <right style="thin">
          <color indexed="64"/>
        </right>
        <top/>
        <bottom/>
        <vertical/>
        <horizontal/>
      </border>
    </dxf>
    <dxf>
      <alignment horizontal="center" vertical="center" textRotation="0" wrapText="0" indent="0" justifyLastLine="0" shrinkToFit="0" readingOrder="0"/>
      <border diagonalUp="0" diagonalDown="0">
        <left style="thin">
          <color indexed="64"/>
        </left>
        <right style="thin">
          <color indexed="64"/>
        </right>
        <top/>
        <bottom/>
        <vertical/>
        <horizontal/>
      </border>
    </dxf>
    <dxf>
      <font>
        <b/>
        <i val="0"/>
        <strike val="0"/>
        <condense val="0"/>
        <extend val="0"/>
        <outline val="0"/>
        <shadow val="0"/>
        <u val="none"/>
        <vertAlign val="baseline"/>
        <sz val="11"/>
        <color theme="1"/>
        <name val="Calibri"/>
        <family val="2"/>
        <scheme val="minor"/>
      </font>
      <alignment horizontal="center" vertical="center" textRotation="0" wrapText="0" indent="0" justifyLastLine="0" shrinkToFit="0" readingOrder="0"/>
      <border diagonalUp="0" diagonalDown="0">
        <left/>
        <right style="thin">
          <color indexed="64"/>
        </right>
        <top/>
        <bottom/>
        <vertical/>
        <horizontal/>
      </border>
    </dxf>
    <dxf>
      <border outline="0">
        <left style="thin">
          <color indexed="64"/>
        </left>
        <right style="thin">
          <color indexed="64"/>
        </right>
        <top style="thin">
          <color indexed="64"/>
        </top>
        <bottom style="medium">
          <color indexed="64"/>
        </bottom>
      </border>
    </dxf>
    <dxf>
      <border outline="0">
        <bottom style="thin">
          <color indexed="64"/>
        </bottom>
      </border>
    </dxf>
    <dxf>
      <font>
        <b/>
        <i val="0"/>
        <strike val="0"/>
        <condense val="0"/>
        <extend val="0"/>
        <outline val="0"/>
        <shadow val="0"/>
        <u val="none"/>
        <vertAlign val="baseline"/>
        <sz val="11"/>
        <color theme="1"/>
        <name val="Calibri"/>
        <family val="2"/>
        <scheme val="minor"/>
      </font>
      <alignment horizontal="center" vertical="center"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top/>
        <bottom/>
        <vertical/>
        <horizontal/>
      </border>
    </dxf>
    <dxf>
      <font>
        <b/>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bottom/>
        <vertical/>
        <horizontal/>
      </border>
    </dxf>
    <dxf>
      <font>
        <b/>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bottom/>
        <vertical/>
        <horizontal/>
      </border>
    </dxf>
    <dxf>
      <fill>
        <patternFill patternType="none">
          <fgColor indexed="64"/>
          <bgColor indexed="65"/>
        </patternFill>
      </fill>
      <alignment horizontal="center" vertical="center" textRotation="0" wrapText="0" indent="0" justifyLastLine="0" shrinkToFit="0" readingOrder="0"/>
      <border diagonalUp="0" diagonalDown="0">
        <left/>
        <right style="thin">
          <color indexed="64"/>
        </right>
        <top/>
        <bottom/>
        <vertical/>
        <horizontal/>
      </border>
    </dxf>
    <dxf>
      <border outline="0">
        <bottom style="thick">
          <color indexed="64"/>
        </bottom>
      </border>
    </dxf>
    <dxf>
      <font>
        <b/>
        <i val="0"/>
        <strike val="0"/>
        <condense val="0"/>
        <extend val="0"/>
        <outline val="0"/>
        <shadow val="0"/>
        <u val="none"/>
        <vertAlign val="baseline"/>
        <sz val="11"/>
        <color theme="1"/>
        <name val="Calibri"/>
        <family val="2"/>
        <scheme val="minor"/>
      </font>
      <alignment horizontal="center" vertical="center"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9"/>
        <color theme="1"/>
        <name val="Arial"/>
        <family val="2"/>
        <scheme val="none"/>
      </font>
      <alignment horizontal="general" vertical="center" textRotation="0" wrapText="1" indent="0" justifyLastLine="0" shrinkToFit="0" readingOrder="0"/>
      <border diagonalUp="0" diagonalDown="0">
        <left/>
        <right style="medium">
          <color indexed="64"/>
        </right>
        <top/>
        <bottom/>
        <vertical/>
        <horizontal/>
      </border>
    </dxf>
    <dxf>
      <border outline="0">
        <left style="medium">
          <color indexed="64"/>
        </left>
      </border>
    </dxf>
  </dxfs>
  <tableStyles count="0" defaultTableStyle="TableStyleMedium2" defaultPivotStyle="PivotStyleLight16"/>
  <colors>
    <mruColors>
      <color rgb="FF990000"/>
      <color rgb="FFFF5050"/>
      <color rgb="FFFF3300"/>
      <color rgb="FFFF6D6D"/>
      <color rgb="FFFF7D7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20"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hyperlink" Target="#'LACTATION tool user guide'!A1"/><Relationship Id="rId1" Type="http://schemas.openxmlformats.org/officeDocument/2006/relationships/hyperlink" Target="#'mPKU tool user guide'!A1"/></Relationships>
</file>

<file path=xl/drawings/_rels/drawing2.xml.rels><?xml version="1.0" encoding="UTF-8" standalone="yes"?>
<Relationships xmlns="http://schemas.openxmlformats.org/package/2006/relationships"><Relationship Id="rId3" Type="http://schemas.openxmlformats.org/officeDocument/2006/relationships/hyperlink" Target="#'mPKU intake assessment tool'!A1"/><Relationship Id="rId2" Type="http://schemas.openxmlformats.org/officeDocument/2006/relationships/image" Target="../media/image2.gif"/><Relationship Id="rId1" Type="http://schemas.openxmlformats.org/officeDocument/2006/relationships/image" Target="../media/image1.png"/><Relationship Id="rId6" Type="http://schemas.openxmlformats.org/officeDocument/2006/relationships/image" Target="../media/image3.gif"/><Relationship Id="rId5" Type="http://schemas.openxmlformats.org/officeDocument/2006/relationships/hyperlink" Target="#References!A1"/><Relationship Id="rId4" Type="http://schemas.openxmlformats.org/officeDocument/2006/relationships/hyperlink" Target="#Abbreviations!A1"/></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7" Type="http://schemas.openxmlformats.org/officeDocument/2006/relationships/image" Target="../media/image8.emf"/><Relationship Id="rId2" Type="http://schemas.openxmlformats.org/officeDocument/2006/relationships/image" Target="../media/image4.png"/><Relationship Id="rId1" Type="http://schemas.openxmlformats.org/officeDocument/2006/relationships/hyperlink" Target="http://[s2l0];/#'Custom Products'!A1" TargetMode="External"/><Relationship Id="rId6" Type="http://schemas.openxmlformats.org/officeDocument/2006/relationships/image" Target="../media/image7.emf"/><Relationship Id="rId5" Type="http://schemas.openxmlformats.org/officeDocument/2006/relationships/image" Target="../media/image6.emf"/><Relationship Id="rId4" Type="http://schemas.openxmlformats.org/officeDocument/2006/relationships/hyperlink" Target="http://[s2l1];/#'LACTATION intake assessment'!A1" TargetMode="External"/></Relationships>
</file>

<file path=xl/drawings/_rels/drawing4.xml.rels><?xml version="1.0" encoding="UTF-8" standalone="yes"?>
<Relationships xmlns="http://schemas.openxmlformats.org/package/2006/relationships"><Relationship Id="rId3" Type="http://schemas.openxmlformats.org/officeDocument/2006/relationships/hyperlink" Target="#'LACTATION intake assessment'!A1"/><Relationship Id="rId2" Type="http://schemas.openxmlformats.org/officeDocument/2006/relationships/image" Target="../media/image2.gif"/><Relationship Id="rId1" Type="http://schemas.openxmlformats.org/officeDocument/2006/relationships/image" Target="../media/image1.png"/><Relationship Id="rId6" Type="http://schemas.openxmlformats.org/officeDocument/2006/relationships/image" Target="../media/image3.gif"/><Relationship Id="rId5" Type="http://schemas.openxmlformats.org/officeDocument/2006/relationships/hyperlink" Target="#References!A1"/><Relationship Id="rId4" Type="http://schemas.openxmlformats.org/officeDocument/2006/relationships/hyperlink" Target="#Abbreviations!A1"/></Relationships>
</file>

<file path=xl/drawings/_rels/drawing5.xml.rels><?xml version="1.0" encoding="UTF-8" standalone="yes"?>
<Relationships xmlns="http://schemas.openxmlformats.org/package/2006/relationships"><Relationship Id="rId3" Type="http://schemas.openxmlformats.org/officeDocument/2006/relationships/hyperlink" Target="http://[s4l0];/#'Custom Products'!A1" TargetMode="External"/><Relationship Id="rId7" Type="http://schemas.openxmlformats.org/officeDocument/2006/relationships/image" Target="../media/image8.emf"/><Relationship Id="rId2" Type="http://schemas.openxmlformats.org/officeDocument/2006/relationships/image" Target="../media/image5.png"/><Relationship Id="rId1" Type="http://schemas.openxmlformats.org/officeDocument/2006/relationships/image" Target="../media/image4.png"/><Relationship Id="rId6" Type="http://schemas.openxmlformats.org/officeDocument/2006/relationships/image" Target="../media/image7.emf"/><Relationship Id="rId5" Type="http://schemas.openxmlformats.org/officeDocument/2006/relationships/image" Target="../media/image12.emf"/><Relationship Id="rId4" Type="http://schemas.openxmlformats.org/officeDocument/2006/relationships/hyperlink" Target="http://[s4l1];/#'mPKU intake assessment tool'!A1" TargetMode="External"/></Relationships>
</file>

<file path=xl/drawings/_rels/drawing8.xml.rels><?xml version="1.0" encoding="UTF-8" standalone="yes"?>
<Relationships xmlns="http://schemas.openxmlformats.org/package/2006/relationships"><Relationship Id="rId8" Type="http://schemas.openxmlformats.org/officeDocument/2006/relationships/image" Target="../media/image21.jpeg"/><Relationship Id="rId13" Type="http://schemas.openxmlformats.org/officeDocument/2006/relationships/image" Target="../media/image26.jpeg"/><Relationship Id="rId3" Type="http://schemas.openxmlformats.org/officeDocument/2006/relationships/image" Target="../media/image16.jpeg"/><Relationship Id="rId7" Type="http://schemas.openxmlformats.org/officeDocument/2006/relationships/image" Target="../media/image20.jpeg"/><Relationship Id="rId12" Type="http://schemas.openxmlformats.org/officeDocument/2006/relationships/image" Target="../media/image25.jpeg"/><Relationship Id="rId17" Type="http://schemas.openxmlformats.org/officeDocument/2006/relationships/image" Target="../media/image30.png"/><Relationship Id="rId2" Type="http://schemas.openxmlformats.org/officeDocument/2006/relationships/image" Target="../media/image15.jpeg"/><Relationship Id="rId16" Type="http://schemas.openxmlformats.org/officeDocument/2006/relationships/image" Target="../media/image29.png"/><Relationship Id="rId1" Type="http://schemas.openxmlformats.org/officeDocument/2006/relationships/image" Target="../media/image14.png"/><Relationship Id="rId6" Type="http://schemas.openxmlformats.org/officeDocument/2006/relationships/image" Target="../media/image19.jpg"/><Relationship Id="rId11" Type="http://schemas.openxmlformats.org/officeDocument/2006/relationships/image" Target="../media/image24.jpeg"/><Relationship Id="rId5" Type="http://schemas.openxmlformats.org/officeDocument/2006/relationships/image" Target="../media/image18.png"/><Relationship Id="rId15" Type="http://schemas.openxmlformats.org/officeDocument/2006/relationships/image" Target="../media/image28.jpeg"/><Relationship Id="rId10" Type="http://schemas.openxmlformats.org/officeDocument/2006/relationships/image" Target="../media/image23.jpeg"/><Relationship Id="rId4" Type="http://schemas.openxmlformats.org/officeDocument/2006/relationships/image" Target="../media/image17.jpeg"/><Relationship Id="rId9" Type="http://schemas.openxmlformats.org/officeDocument/2006/relationships/image" Target="../media/image22.jpeg"/><Relationship Id="rId14" Type="http://schemas.openxmlformats.org/officeDocument/2006/relationships/image" Target="../media/image27.jpeg"/></Relationships>
</file>

<file path=xl/drawings/_rels/vmlDrawing1.vml.rels><?xml version="1.0" encoding="UTF-8" standalone="yes"?>
<Relationships xmlns="http://schemas.openxmlformats.org/package/2006/relationships"><Relationship Id="rId3" Type="http://schemas.openxmlformats.org/officeDocument/2006/relationships/image" Target="../media/image11.emf"/><Relationship Id="rId2" Type="http://schemas.openxmlformats.org/officeDocument/2006/relationships/image" Target="../media/image10.emf"/><Relationship Id="rId1" Type="http://schemas.openxmlformats.org/officeDocument/2006/relationships/image" Target="../media/image9.emf"/></Relationships>
</file>

<file path=xl/drawings/_rels/vmlDrawing2.vml.rels><?xml version="1.0" encoding="UTF-8" standalone="yes"?>
<Relationships xmlns="http://schemas.openxmlformats.org/package/2006/relationships"><Relationship Id="rId3" Type="http://schemas.openxmlformats.org/officeDocument/2006/relationships/image" Target="../media/image11.emf"/><Relationship Id="rId2" Type="http://schemas.openxmlformats.org/officeDocument/2006/relationships/image" Target="../media/image10.emf"/><Relationship Id="rId1" Type="http://schemas.openxmlformats.org/officeDocument/2006/relationships/image" Target="../media/image13.emf"/></Relationships>
</file>

<file path=xl/drawings/drawing1.xml><?xml version="1.0" encoding="utf-8"?>
<xdr:wsDr xmlns:xdr="http://schemas.openxmlformats.org/drawingml/2006/spreadsheetDrawing" xmlns:a="http://schemas.openxmlformats.org/drawingml/2006/main">
  <xdr:twoCellAnchor>
    <xdr:from>
      <xdr:col>0</xdr:col>
      <xdr:colOff>0</xdr:colOff>
      <xdr:row>16</xdr:row>
      <xdr:rowOff>1905</xdr:rowOff>
    </xdr:from>
    <xdr:to>
      <xdr:col>18</xdr:col>
      <xdr:colOff>28575</xdr:colOff>
      <xdr:row>17</xdr:row>
      <xdr:rowOff>0</xdr:rowOff>
    </xdr:to>
    <xdr:sp macro="" textlink="">
      <xdr:nvSpPr>
        <xdr:cNvPr id="4" name="Rectangle 3">
          <a:extLst>
            <a:ext uri="{FF2B5EF4-FFF2-40B4-BE49-F238E27FC236}">
              <a16:creationId xmlns:a16="http://schemas.microsoft.com/office/drawing/2014/main" id="{00000000-0008-0000-0000-000004000000}"/>
            </a:ext>
          </a:extLst>
        </xdr:cNvPr>
        <xdr:cNvSpPr/>
      </xdr:nvSpPr>
      <xdr:spPr>
        <a:xfrm>
          <a:off x="0" y="7650480"/>
          <a:ext cx="11001375" cy="1598295"/>
        </a:xfrm>
        <a:prstGeom prst="rect">
          <a:avLst/>
        </a:prstGeom>
        <a:gradFill>
          <a:gsLst>
            <a:gs pos="0">
              <a:schemeClr val="accent4">
                <a:lumMod val="75000"/>
              </a:schemeClr>
            </a:gs>
            <a:gs pos="48000">
              <a:schemeClr val="accent4"/>
            </a:gs>
            <a:gs pos="100000">
              <a:schemeClr val="accent4">
                <a:lumMod val="60000"/>
                <a:lumOff val="40000"/>
              </a:schemeClr>
            </a:gs>
          </a:gsLst>
          <a:lin ang="16200000" scaled="1"/>
        </a:gra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solidFill>
                <a:sysClr val="windowText" lastClr="000000"/>
              </a:solidFill>
            </a:rPr>
            <a:t>&lt;DRV. Please note that protein substitutes are not designed to meet 100% of the dietary requirement for certain nutrients, most notably the macronutrients and electrolytes. Furthermore, international nutritional recommendations can vary and, in some cases, there are marked differences in the recommended intakes of particular nutrients for age- and sex-matched individuals. </a:t>
          </a:r>
        </a:p>
        <a:p>
          <a:pPr algn="l"/>
          <a:r>
            <a:rPr lang="en-GB" sz="1100">
              <a:solidFill>
                <a:sysClr val="windowText" lastClr="000000"/>
              </a:solidFill>
            </a:rPr>
            <a:t>As an example, let us imagine a fictional Vitamin X;</a:t>
          </a:r>
        </a:p>
        <a:p>
          <a:pPr algn="l"/>
          <a:r>
            <a:rPr lang="en-GB" sz="1100">
              <a:solidFill>
                <a:sysClr val="windowText" lastClr="000000"/>
              </a:solidFill>
            </a:rPr>
            <a:t>-	The recommended intake of Vitamin X in adults is markedly higher in one country than in most others.</a:t>
          </a:r>
        </a:p>
        <a:p>
          <a:pPr algn="l"/>
          <a:r>
            <a:rPr lang="en-GB" sz="1100">
              <a:solidFill>
                <a:sysClr val="windowText" lastClr="000000"/>
              </a:solidFill>
            </a:rPr>
            <a:t>-	Adding vitamin X to Vitaflo’s protein substitutes at levels that would provide at least 100% of every country’s recommended intakes could lead to what certain countries regard as excessive intakes of vitamin X.</a:t>
          </a:r>
        </a:p>
        <a:p>
          <a:pPr algn="l"/>
          <a:r>
            <a:rPr lang="en-GB" sz="1100">
              <a:solidFill>
                <a:sysClr val="windowText" lastClr="000000"/>
              </a:solidFill>
            </a:rPr>
            <a:t>-	By way of compromise, vitamin X would be added to products at a level designed to meet most, but not all, recommendations.</a:t>
          </a:r>
        </a:p>
      </xdr:txBody>
    </xdr:sp>
    <xdr:clientData/>
  </xdr:twoCellAnchor>
  <xdr:twoCellAnchor>
    <xdr:from>
      <xdr:col>2</xdr:col>
      <xdr:colOff>295274</xdr:colOff>
      <xdr:row>22</xdr:row>
      <xdr:rowOff>68580</xdr:rowOff>
    </xdr:from>
    <xdr:to>
      <xdr:col>6</xdr:col>
      <xdr:colOff>270509</xdr:colOff>
      <xdr:row>25</xdr:row>
      <xdr:rowOff>65827</xdr:rowOff>
    </xdr:to>
    <xdr:sp macro="" textlink="">
      <xdr:nvSpPr>
        <xdr:cNvPr id="2" name="Rectangle: Rounded Corners 1">
          <a:hlinkClick xmlns:r="http://schemas.openxmlformats.org/officeDocument/2006/relationships" r:id="rId1"/>
          <a:extLst>
            <a:ext uri="{FF2B5EF4-FFF2-40B4-BE49-F238E27FC236}">
              <a16:creationId xmlns:a16="http://schemas.microsoft.com/office/drawing/2014/main" id="{00000000-0008-0000-0000-000002000000}"/>
            </a:ext>
          </a:extLst>
        </xdr:cNvPr>
        <xdr:cNvSpPr/>
      </xdr:nvSpPr>
      <xdr:spPr>
        <a:xfrm>
          <a:off x="1514474" y="13555980"/>
          <a:ext cx="2413635" cy="540172"/>
        </a:xfrm>
        <a:prstGeom prst="roundRect">
          <a:avLst/>
        </a:prstGeom>
        <a:gradFill flip="none" rotWithShape="1">
          <a:gsLst>
            <a:gs pos="0">
              <a:schemeClr val="accent1">
                <a:lumMod val="67000"/>
              </a:schemeClr>
            </a:gs>
            <a:gs pos="48000">
              <a:schemeClr val="accent1">
                <a:lumMod val="75000"/>
              </a:schemeClr>
            </a:gs>
            <a:gs pos="100000">
              <a:schemeClr val="accent1">
                <a:lumMod val="60000"/>
                <a:lumOff val="40000"/>
              </a:schemeClr>
            </a:gs>
          </a:gsLst>
          <a:lin ang="16200000" scaled="1"/>
          <a:tileRect/>
        </a:gradFill>
        <a:effectLst>
          <a:outerShdw blurRad="50800" dist="38100" dir="8100000" algn="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t>Go to the mPKU Tool User Guide </a:t>
          </a:r>
          <a:r>
            <a:rPr lang="en-GB"/>
            <a:t>→</a:t>
          </a:r>
          <a:endParaRPr lang="en-GB" sz="1100"/>
        </a:p>
      </xdr:txBody>
    </xdr:sp>
    <xdr:clientData/>
  </xdr:twoCellAnchor>
  <xdr:twoCellAnchor>
    <xdr:from>
      <xdr:col>7</xdr:col>
      <xdr:colOff>598169</xdr:colOff>
      <xdr:row>22</xdr:row>
      <xdr:rowOff>83820</xdr:rowOff>
    </xdr:from>
    <xdr:to>
      <xdr:col>12</xdr:col>
      <xdr:colOff>49530</xdr:colOff>
      <xdr:row>25</xdr:row>
      <xdr:rowOff>69637</xdr:rowOff>
    </xdr:to>
    <xdr:sp macro="" textlink="">
      <xdr:nvSpPr>
        <xdr:cNvPr id="3" name="Rectangle: Rounded Corners 2">
          <a:hlinkClick xmlns:r="http://schemas.openxmlformats.org/officeDocument/2006/relationships" r:id="rId2"/>
          <a:extLst>
            <a:ext uri="{FF2B5EF4-FFF2-40B4-BE49-F238E27FC236}">
              <a16:creationId xmlns:a16="http://schemas.microsoft.com/office/drawing/2014/main" id="{00000000-0008-0000-0000-000003000000}"/>
            </a:ext>
          </a:extLst>
        </xdr:cNvPr>
        <xdr:cNvSpPr/>
      </xdr:nvSpPr>
      <xdr:spPr>
        <a:xfrm>
          <a:off x="4865369" y="13571220"/>
          <a:ext cx="2499361" cy="528742"/>
        </a:xfrm>
        <a:prstGeom prst="roundRect">
          <a:avLst/>
        </a:prstGeom>
        <a:gradFill>
          <a:gsLst>
            <a:gs pos="0">
              <a:schemeClr val="accent1">
                <a:lumMod val="67000"/>
              </a:schemeClr>
            </a:gs>
            <a:gs pos="48000">
              <a:schemeClr val="accent1">
                <a:lumMod val="75000"/>
              </a:schemeClr>
            </a:gs>
            <a:gs pos="100000">
              <a:schemeClr val="accent1">
                <a:lumMod val="60000"/>
                <a:lumOff val="40000"/>
              </a:schemeClr>
            </a:gs>
          </a:gsLst>
          <a:lin ang="16200000" scaled="1"/>
        </a:gradFill>
        <a:effectLst>
          <a:outerShdw blurRad="50800" dist="38100" dir="8100000" algn="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t>Go to the Lactation Tool User Guide </a:t>
          </a:r>
          <a:r>
            <a:rPr lang="en-GB"/>
            <a:t>→</a:t>
          </a:r>
          <a:endParaRPr lang="en-GB" sz="1100"/>
        </a:p>
      </xdr:txBody>
    </xdr:sp>
    <xdr:clientData/>
  </xdr:twoCellAnchor>
  <xdr:twoCellAnchor>
    <xdr:from>
      <xdr:col>0</xdr:col>
      <xdr:colOff>0</xdr:colOff>
      <xdr:row>14</xdr:row>
      <xdr:rowOff>0</xdr:rowOff>
    </xdr:from>
    <xdr:to>
      <xdr:col>18</xdr:col>
      <xdr:colOff>9525</xdr:colOff>
      <xdr:row>14</xdr:row>
      <xdr:rowOff>1230630</xdr:rowOff>
    </xdr:to>
    <xdr:sp macro="" textlink="">
      <xdr:nvSpPr>
        <xdr:cNvPr id="5" name="Rectangle 4">
          <a:extLst>
            <a:ext uri="{FF2B5EF4-FFF2-40B4-BE49-F238E27FC236}">
              <a16:creationId xmlns:a16="http://schemas.microsoft.com/office/drawing/2014/main" id="{00000000-0008-0000-0000-000005000000}"/>
            </a:ext>
          </a:extLst>
        </xdr:cNvPr>
        <xdr:cNvSpPr/>
      </xdr:nvSpPr>
      <xdr:spPr>
        <a:xfrm>
          <a:off x="0" y="6210300"/>
          <a:ext cx="10982325" cy="1230630"/>
        </a:xfrm>
        <a:prstGeom prst="rect">
          <a:avLst/>
        </a:prstGeom>
        <a:gradFill>
          <a:gsLst>
            <a:gs pos="0">
              <a:srgbClr val="990000"/>
            </a:gs>
            <a:gs pos="48000">
              <a:srgbClr val="FF0000"/>
            </a:gs>
            <a:gs pos="100000">
              <a:srgbClr val="FF5050"/>
            </a:gs>
          </a:gsLst>
          <a:lin ang="16200000" scaled="1"/>
        </a:gra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solidFill>
                <a:schemeClr val="bg1"/>
              </a:solidFill>
            </a:rPr>
            <a:t>&gt;TUL. A review of the literature shows that, for many nutrients, it is difficult to establish tolerable upper limits (TULs). As such, there can sometimes be wide variation in the TULs set between countries. Some TULs are set that are close to both (a) intakes of high consumers of that nutrient (who are experiencing no obvious ill effects) and/or (b) the recommended intakes for that nutrient in other countries. </a:t>
          </a:r>
        </a:p>
        <a:p>
          <a:pPr algn="l"/>
          <a:r>
            <a:rPr lang="en-GB" sz="1100">
              <a:solidFill>
                <a:schemeClr val="bg1"/>
              </a:solidFill>
            </a:rPr>
            <a:t>Please be assured that the levels of nutrients within Vitaflo’s protein substitutes are in line with international guidance on a per gram of protein equivalent basis. </a:t>
          </a:r>
        </a:p>
        <a:p>
          <a:pPr algn="l"/>
          <a:r>
            <a:rPr lang="en-GB" sz="1100">
              <a:solidFill>
                <a:schemeClr val="bg1"/>
              </a:solidFill>
            </a:rPr>
            <a:t>It should also be noted that, for some TULs, the figures relate to consumption of the nutrient from supplements, as opposed to food sources.</a:t>
          </a:r>
        </a:p>
        <a:p>
          <a:pPr algn="l"/>
          <a:r>
            <a:rPr lang="en-GB" sz="1100">
              <a:solidFill>
                <a:schemeClr val="bg1"/>
              </a:solidFill>
            </a:rPr>
            <a:t>Further information on specific TULs can be found in the full reference document, see "Reference” tab.</a:t>
          </a:r>
        </a:p>
      </xdr:txBody>
    </xdr:sp>
    <xdr:clientData/>
  </xdr:twoCellAnchor>
  <xdr:twoCellAnchor>
    <xdr:from>
      <xdr:col>0</xdr:col>
      <xdr:colOff>0</xdr:colOff>
      <xdr:row>11</xdr:row>
      <xdr:rowOff>19049</xdr:rowOff>
    </xdr:from>
    <xdr:to>
      <xdr:col>18</xdr:col>
      <xdr:colOff>15240</xdr:colOff>
      <xdr:row>11</xdr:row>
      <xdr:rowOff>962024</xdr:rowOff>
    </xdr:to>
    <xdr:sp macro="" textlink="">
      <xdr:nvSpPr>
        <xdr:cNvPr id="6" name="Rectangle 5">
          <a:extLst>
            <a:ext uri="{FF2B5EF4-FFF2-40B4-BE49-F238E27FC236}">
              <a16:creationId xmlns:a16="http://schemas.microsoft.com/office/drawing/2014/main" id="{00000000-0008-0000-0000-000006000000}"/>
            </a:ext>
          </a:extLst>
        </xdr:cNvPr>
        <xdr:cNvSpPr/>
      </xdr:nvSpPr>
      <xdr:spPr>
        <a:xfrm>
          <a:off x="0" y="5495924"/>
          <a:ext cx="10988040" cy="942975"/>
        </a:xfrm>
        <a:prstGeom prst="rect">
          <a:avLst/>
        </a:prstGeom>
        <a:gradFill>
          <a:gsLst>
            <a:gs pos="0">
              <a:schemeClr val="accent6">
                <a:lumMod val="50000"/>
              </a:schemeClr>
            </a:gs>
            <a:gs pos="48000">
              <a:schemeClr val="accent6">
                <a:lumMod val="75000"/>
              </a:schemeClr>
            </a:gs>
            <a:gs pos="100000">
              <a:schemeClr val="accent6"/>
            </a:gs>
          </a:gsLst>
          <a:lin ang="16200000" scaled="1"/>
        </a:gra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r>
            <a:rPr lang="en-GB" sz="1100" b="1">
              <a:solidFill>
                <a:schemeClr val="lt1"/>
              </a:solidFill>
              <a:effectLst/>
              <a:latin typeface="+mn-lt"/>
              <a:ea typeface="+mn-ea"/>
              <a:cs typeface="+mn-cs"/>
            </a:rPr>
            <a:t>Colour-coding</a:t>
          </a:r>
        </a:p>
        <a:p>
          <a:r>
            <a:rPr lang="en-GB" sz="1100">
              <a:solidFill>
                <a:schemeClr val="lt1"/>
              </a:solidFill>
              <a:effectLst/>
              <a:latin typeface="+mn-lt"/>
              <a:ea typeface="+mn-ea"/>
              <a:cs typeface="+mn-cs"/>
            </a:rPr>
            <a:t>In general terms, it's good to be green when using these tools! When the calculated intake of a nutrient from the protein substitute(s) leads to the cell being coloured green it means the amount of that nutrient meets the DRV but is below the corresponding tolerable upper limit (&lt;TUL) for the chosen guideline. (Cells will also turn green when the DRV is met or exceeded but there is no TUL in place.) </a:t>
          </a:r>
        </a:p>
        <a:p>
          <a:pPr algn="l"/>
          <a:endParaRPr lang="en-GB" sz="1100">
            <a:solidFill>
              <a:schemeClr val="bg1"/>
            </a:solidFill>
          </a:endParaRPr>
        </a:p>
      </xdr:txBody>
    </xdr:sp>
    <xdr:clientData/>
  </xdr:twoCellAnchor>
  <xdr:twoCellAnchor>
    <xdr:from>
      <xdr:col>0</xdr:col>
      <xdr:colOff>1905</xdr:colOff>
      <xdr:row>2</xdr:row>
      <xdr:rowOff>916306</xdr:rowOff>
    </xdr:from>
    <xdr:to>
      <xdr:col>18</xdr:col>
      <xdr:colOff>11430</xdr:colOff>
      <xdr:row>4</xdr:row>
      <xdr:rowOff>1906</xdr:rowOff>
    </xdr:to>
    <xdr:sp macro="" textlink="">
      <xdr:nvSpPr>
        <xdr:cNvPr id="7" name="Rectangle 6">
          <a:extLst>
            <a:ext uri="{FF2B5EF4-FFF2-40B4-BE49-F238E27FC236}">
              <a16:creationId xmlns:a16="http://schemas.microsoft.com/office/drawing/2014/main" id="{00000000-0008-0000-0000-000007000000}"/>
            </a:ext>
          </a:extLst>
        </xdr:cNvPr>
        <xdr:cNvSpPr/>
      </xdr:nvSpPr>
      <xdr:spPr>
        <a:xfrm>
          <a:off x="1905" y="2078356"/>
          <a:ext cx="10982325" cy="685800"/>
        </a:xfrm>
        <a:prstGeom prst="rect">
          <a:avLst/>
        </a:prstGeom>
        <a:gradFill>
          <a:gsLst>
            <a:gs pos="0">
              <a:srgbClr val="002060"/>
            </a:gs>
            <a:gs pos="100000">
              <a:schemeClr val="accent1">
                <a:lumMod val="75000"/>
              </a:schemeClr>
            </a:gs>
          </a:gsLst>
          <a:lin ang="16200000" scaled="1"/>
        </a:gra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2400" b="1">
              <a:solidFill>
                <a:schemeClr val="bg1"/>
              </a:solidFill>
            </a:rPr>
            <a:t>Terminology and colour-coding used in the mPKU and Lactation tools</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11430</xdr:rowOff>
    </xdr:from>
    <xdr:to>
      <xdr:col>10</xdr:col>
      <xdr:colOff>609599</xdr:colOff>
      <xdr:row>1</xdr:row>
      <xdr:rowOff>0</xdr:rowOff>
    </xdr:to>
    <xdr:sp macro="" textlink="">
      <xdr:nvSpPr>
        <xdr:cNvPr id="3" name="Rectangle 2">
          <a:extLst>
            <a:ext uri="{FF2B5EF4-FFF2-40B4-BE49-F238E27FC236}">
              <a16:creationId xmlns:a16="http://schemas.microsoft.com/office/drawing/2014/main" id="{00000000-0008-0000-0100-000003000000}"/>
            </a:ext>
          </a:extLst>
        </xdr:cNvPr>
        <xdr:cNvSpPr/>
      </xdr:nvSpPr>
      <xdr:spPr>
        <a:xfrm>
          <a:off x="0" y="11430"/>
          <a:ext cx="12639674" cy="798195"/>
        </a:xfrm>
        <a:prstGeom prst="rect">
          <a:avLst/>
        </a:prstGeom>
        <a:gradFill>
          <a:gsLst>
            <a:gs pos="0">
              <a:srgbClr val="002060"/>
            </a:gs>
            <a:gs pos="100000">
              <a:schemeClr val="accent1">
                <a:lumMod val="75000"/>
              </a:schemeClr>
            </a:gs>
          </a:gsLst>
          <a:lin ang="16200000" scaled="1"/>
        </a:gra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2400" b="1">
              <a:solidFill>
                <a:schemeClr val="bg1"/>
              </a:solidFill>
            </a:rPr>
            <a:t> Using the Maternal PKU (mPKU) Intake Assessment Tool</a:t>
          </a:r>
        </a:p>
      </xdr:txBody>
    </xdr:sp>
    <xdr:clientData/>
  </xdr:twoCellAnchor>
  <xdr:twoCellAnchor editAs="oneCell">
    <xdr:from>
      <xdr:col>0</xdr:col>
      <xdr:colOff>102869</xdr:colOff>
      <xdr:row>0</xdr:row>
      <xdr:rowOff>95762</xdr:rowOff>
    </xdr:from>
    <xdr:to>
      <xdr:col>1</xdr:col>
      <xdr:colOff>589914</xdr:colOff>
      <xdr:row>0</xdr:row>
      <xdr:rowOff>705738</xdr:rowOff>
    </xdr:to>
    <xdr:pic>
      <xdr:nvPicPr>
        <xdr:cNvPr id="5" name="Picture 4">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2869" y="95762"/>
          <a:ext cx="831850" cy="602356"/>
        </a:xfrm>
        <a:prstGeom prst="rect">
          <a:avLst/>
        </a:prstGeom>
      </xdr:spPr>
    </xdr:pic>
    <xdr:clientData/>
  </xdr:twoCellAnchor>
  <xdr:twoCellAnchor editAs="oneCell">
    <xdr:from>
      <xdr:col>11</xdr:col>
      <xdr:colOff>180975</xdr:colOff>
      <xdr:row>8</xdr:row>
      <xdr:rowOff>104775</xdr:rowOff>
    </xdr:from>
    <xdr:to>
      <xdr:col>16</xdr:col>
      <xdr:colOff>344867</xdr:colOff>
      <xdr:row>8</xdr:row>
      <xdr:rowOff>1654175</xdr:rowOff>
    </xdr:to>
    <xdr:pic>
      <xdr:nvPicPr>
        <xdr:cNvPr id="7" name="Picture 6">
          <a:extLst>
            <a:ext uri="{FF2B5EF4-FFF2-40B4-BE49-F238E27FC236}">
              <a16:creationId xmlns:a16="http://schemas.microsoft.com/office/drawing/2014/main" id="{00000000-0008-0000-0100-00000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2553950" y="3914775"/>
          <a:ext cx="3211892" cy="1549400"/>
        </a:xfrm>
        <a:prstGeom prst="rect">
          <a:avLst/>
        </a:prstGeom>
        <a:ln>
          <a:noFill/>
        </a:ln>
        <a:effectLst>
          <a:outerShdw blurRad="292100" dist="139700" dir="2700000" algn="tl" rotWithShape="0">
            <a:srgbClr val="333333">
              <a:alpha val="65000"/>
            </a:srgbClr>
          </a:outerShdw>
        </a:effectLst>
      </xdr:spPr>
    </xdr:pic>
    <xdr:clientData/>
  </xdr:twoCellAnchor>
  <xdr:twoCellAnchor>
    <xdr:from>
      <xdr:col>0</xdr:col>
      <xdr:colOff>285750</xdr:colOff>
      <xdr:row>21</xdr:row>
      <xdr:rowOff>200025</xdr:rowOff>
    </xdr:from>
    <xdr:to>
      <xdr:col>2</xdr:col>
      <xdr:colOff>466725</xdr:colOff>
      <xdr:row>24</xdr:row>
      <xdr:rowOff>48682</xdr:rowOff>
    </xdr:to>
    <xdr:sp macro="" textlink="">
      <xdr:nvSpPr>
        <xdr:cNvPr id="2" name="Rectangle: Rounded Corners 1">
          <a:hlinkClick xmlns:r="http://schemas.openxmlformats.org/officeDocument/2006/relationships" r:id="rId3"/>
          <a:extLst>
            <a:ext uri="{FF2B5EF4-FFF2-40B4-BE49-F238E27FC236}">
              <a16:creationId xmlns:a16="http://schemas.microsoft.com/office/drawing/2014/main" id="{00000000-0008-0000-0100-000002000000}"/>
            </a:ext>
          </a:extLst>
        </xdr:cNvPr>
        <xdr:cNvSpPr/>
      </xdr:nvSpPr>
      <xdr:spPr>
        <a:xfrm>
          <a:off x="285750" y="11382375"/>
          <a:ext cx="2409825" cy="563032"/>
        </a:xfrm>
        <a:prstGeom prst="roundRect">
          <a:avLst/>
        </a:prstGeom>
        <a:gradFill>
          <a:gsLst>
            <a:gs pos="0">
              <a:schemeClr val="accent1">
                <a:lumMod val="50000"/>
              </a:schemeClr>
            </a:gs>
            <a:gs pos="48000">
              <a:schemeClr val="accent1"/>
            </a:gs>
            <a:gs pos="100000">
              <a:schemeClr val="accent1">
                <a:lumMod val="60000"/>
                <a:lumOff val="40000"/>
              </a:schemeClr>
            </a:gs>
          </a:gsLst>
          <a:lin ang="16200000" scaled="1"/>
        </a:gradFill>
        <a:effectLst>
          <a:outerShdw blurRad="50800" dist="38100" dir="8100000" algn="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t>Go to the mPKU Assessment Tool </a:t>
          </a:r>
          <a:r>
            <a:rPr lang="en-GB"/>
            <a:t>→</a:t>
          </a:r>
          <a:endParaRPr lang="en-GB" sz="1100"/>
        </a:p>
      </xdr:txBody>
    </xdr:sp>
    <xdr:clientData/>
  </xdr:twoCellAnchor>
  <xdr:twoCellAnchor>
    <xdr:from>
      <xdr:col>0</xdr:col>
      <xdr:colOff>276225</xdr:colOff>
      <xdr:row>25</xdr:row>
      <xdr:rowOff>0</xdr:rowOff>
    </xdr:from>
    <xdr:to>
      <xdr:col>1</xdr:col>
      <xdr:colOff>1466850</xdr:colOff>
      <xdr:row>27</xdr:row>
      <xdr:rowOff>86782</xdr:rowOff>
    </xdr:to>
    <xdr:sp macro="" textlink="">
      <xdr:nvSpPr>
        <xdr:cNvPr id="6" name="Rectangle: Rounded Corners 5">
          <a:hlinkClick xmlns:r="http://schemas.openxmlformats.org/officeDocument/2006/relationships" r:id="rId4"/>
          <a:extLst>
            <a:ext uri="{FF2B5EF4-FFF2-40B4-BE49-F238E27FC236}">
              <a16:creationId xmlns:a16="http://schemas.microsoft.com/office/drawing/2014/main" id="{00000000-0008-0000-0100-000006000000}"/>
            </a:ext>
          </a:extLst>
        </xdr:cNvPr>
        <xdr:cNvSpPr/>
      </xdr:nvSpPr>
      <xdr:spPr>
        <a:xfrm>
          <a:off x="276225" y="12134850"/>
          <a:ext cx="1514475" cy="563032"/>
        </a:xfrm>
        <a:prstGeom prst="roundRect">
          <a:avLst/>
        </a:prstGeom>
        <a:gradFill>
          <a:gsLst>
            <a:gs pos="0">
              <a:schemeClr val="bg2">
                <a:lumMod val="25000"/>
              </a:schemeClr>
            </a:gs>
            <a:gs pos="48000">
              <a:schemeClr val="bg2">
                <a:lumMod val="50000"/>
              </a:schemeClr>
            </a:gs>
            <a:gs pos="100000">
              <a:schemeClr val="bg2">
                <a:lumMod val="75000"/>
              </a:schemeClr>
            </a:gs>
          </a:gsLst>
          <a:lin ang="16200000" scaled="1"/>
        </a:gra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solidFill>
                <a:schemeClr val="bg1"/>
              </a:solidFill>
            </a:rPr>
            <a:t>See Abbreviations</a:t>
          </a:r>
        </a:p>
      </xdr:txBody>
    </xdr:sp>
    <xdr:clientData/>
  </xdr:twoCellAnchor>
  <xdr:twoCellAnchor>
    <xdr:from>
      <xdr:col>0</xdr:col>
      <xdr:colOff>285750</xdr:colOff>
      <xdr:row>28</xdr:row>
      <xdr:rowOff>9525</xdr:rowOff>
    </xdr:from>
    <xdr:to>
      <xdr:col>1</xdr:col>
      <xdr:colOff>1476375</xdr:colOff>
      <xdr:row>30</xdr:row>
      <xdr:rowOff>96307</xdr:rowOff>
    </xdr:to>
    <xdr:sp macro="" textlink="">
      <xdr:nvSpPr>
        <xdr:cNvPr id="8" name="Rectangle: Rounded Corners 7">
          <a:hlinkClick xmlns:r="http://schemas.openxmlformats.org/officeDocument/2006/relationships" r:id="rId5"/>
          <a:extLst>
            <a:ext uri="{FF2B5EF4-FFF2-40B4-BE49-F238E27FC236}">
              <a16:creationId xmlns:a16="http://schemas.microsoft.com/office/drawing/2014/main" id="{00000000-0008-0000-0100-000008000000}"/>
            </a:ext>
          </a:extLst>
        </xdr:cNvPr>
        <xdr:cNvSpPr/>
      </xdr:nvSpPr>
      <xdr:spPr>
        <a:xfrm>
          <a:off x="285750" y="12858750"/>
          <a:ext cx="1514475" cy="563032"/>
        </a:xfrm>
        <a:prstGeom prst="roundRect">
          <a:avLst/>
        </a:prstGeom>
        <a:gradFill>
          <a:gsLst>
            <a:gs pos="0">
              <a:schemeClr val="bg2">
                <a:lumMod val="25000"/>
              </a:schemeClr>
            </a:gs>
            <a:gs pos="48000">
              <a:schemeClr val="bg2">
                <a:lumMod val="50000"/>
              </a:schemeClr>
            </a:gs>
            <a:gs pos="100000">
              <a:schemeClr val="bg2">
                <a:lumMod val="75000"/>
              </a:schemeClr>
            </a:gs>
          </a:gsLst>
          <a:lin ang="16200000" scaled="1"/>
        </a:gra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solidFill>
                <a:schemeClr val="bg1"/>
              </a:solidFill>
            </a:rPr>
            <a:t>See References</a:t>
          </a:r>
        </a:p>
      </xdr:txBody>
    </xdr:sp>
    <xdr:clientData/>
  </xdr:twoCellAnchor>
  <xdr:twoCellAnchor editAs="oneCell">
    <xdr:from>
      <xdr:col>11</xdr:col>
      <xdr:colOff>180193</xdr:colOff>
      <xdr:row>10</xdr:row>
      <xdr:rowOff>28575</xdr:rowOff>
    </xdr:from>
    <xdr:to>
      <xdr:col>16</xdr:col>
      <xdr:colOff>242652</xdr:colOff>
      <xdr:row>15</xdr:row>
      <xdr:rowOff>19050</xdr:rowOff>
    </xdr:to>
    <xdr:pic>
      <xdr:nvPicPr>
        <xdr:cNvPr id="10" name="Picture 9">
          <a:extLst>
            <a:ext uri="{FF2B5EF4-FFF2-40B4-BE49-F238E27FC236}">
              <a16:creationId xmlns:a16="http://schemas.microsoft.com/office/drawing/2014/main" id="{473C7540-5E41-F8EC-53A1-8204D379D717}"/>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12553168" y="6419850"/>
          <a:ext cx="3110459" cy="1581150"/>
        </a:xfrm>
        <a:prstGeom prst="rect">
          <a:avLst/>
        </a:prstGeom>
        <a:ln>
          <a:noFill/>
        </a:ln>
        <a:effectLst>
          <a:outerShdw blurRad="190500" algn="tl" rotWithShape="0">
            <a:srgbClr val="000000">
              <a:alpha val="70000"/>
            </a:srgbClr>
          </a:outerShdw>
        </a:effec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21</xdr:col>
      <xdr:colOff>0</xdr:colOff>
      <xdr:row>3</xdr:row>
      <xdr:rowOff>167640</xdr:rowOff>
    </xdr:to>
    <xdr:sp macro="" textlink="">
      <xdr:nvSpPr>
        <xdr:cNvPr id="8" name="Rectangle 7">
          <a:extLst>
            <a:ext uri="{FF2B5EF4-FFF2-40B4-BE49-F238E27FC236}">
              <a16:creationId xmlns:a16="http://schemas.microsoft.com/office/drawing/2014/main" id="{00000000-0008-0000-0200-000008000000}"/>
            </a:ext>
          </a:extLst>
        </xdr:cNvPr>
        <xdr:cNvSpPr/>
      </xdr:nvSpPr>
      <xdr:spPr>
        <a:xfrm>
          <a:off x="0" y="0"/>
          <a:ext cx="16954500" cy="710565"/>
        </a:xfrm>
        <a:prstGeom prst="rect">
          <a:avLst/>
        </a:prstGeom>
        <a:gradFill>
          <a:gsLst>
            <a:gs pos="0">
              <a:srgbClr val="002060"/>
            </a:gs>
            <a:gs pos="100000">
              <a:schemeClr val="accent1">
                <a:lumMod val="75000"/>
              </a:schemeClr>
            </a:gs>
          </a:gsLst>
          <a:lin ang="16200000" scaled="1"/>
        </a:gra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3600" b="1">
              <a:solidFill>
                <a:schemeClr val="bg1"/>
              </a:solidFill>
            </a:rPr>
            <a:t>        Maternal PKU (mPKU) Intake Assessment Tool</a:t>
          </a:r>
        </a:p>
      </xdr:txBody>
    </xdr:sp>
    <xdr:clientData/>
  </xdr:twoCellAnchor>
  <xdr:twoCellAnchor>
    <xdr:from>
      <xdr:col>1</xdr:col>
      <xdr:colOff>118534</xdr:colOff>
      <xdr:row>10</xdr:row>
      <xdr:rowOff>25401</xdr:rowOff>
    </xdr:from>
    <xdr:to>
      <xdr:col>1</xdr:col>
      <xdr:colOff>1132416</xdr:colOff>
      <xdr:row>11</xdr:row>
      <xdr:rowOff>455083</xdr:rowOff>
    </xdr:to>
    <xdr:sp macro="" textlink="">
      <xdr:nvSpPr>
        <xdr:cNvPr id="2" name="Rectangle: Rounded Corners 1">
          <a:hlinkClick xmlns:r="http://schemas.openxmlformats.org/officeDocument/2006/relationships" r:id="rId1"/>
          <a:extLst>
            <a:ext uri="{FF2B5EF4-FFF2-40B4-BE49-F238E27FC236}">
              <a16:creationId xmlns:a16="http://schemas.microsoft.com/office/drawing/2014/main" id="{00000000-0008-0000-0200-000002000000}"/>
            </a:ext>
          </a:extLst>
        </xdr:cNvPr>
        <xdr:cNvSpPr/>
      </xdr:nvSpPr>
      <xdr:spPr>
        <a:xfrm>
          <a:off x="118534" y="3306234"/>
          <a:ext cx="1013882" cy="895349"/>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t>Input a custom Protein substitute</a:t>
          </a:r>
        </a:p>
      </xdr:txBody>
    </xdr:sp>
    <xdr:clientData/>
  </xdr:twoCellAnchor>
  <xdr:twoCellAnchor editAs="oneCell">
    <xdr:from>
      <xdr:col>0</xdr:col>
      <xdr:colOff>126831</xdr:colOff>
      <xdr:row>0</xdr:row>
      <xdr:rowOff>104775</xdr:rowOff>
    </xdr:from>
    <xdr:to>
      <xdr:col>1</xdr:col>
      <xdr:colOff>515695</xdr:colOff>
      <xdr:row>3</xdr:row>
      <xdr:rowOff>74441</xdr:rowOff>
    </xdr:to>
    <xdr:pic>
      <xdr:nvPicPr>
        <xdr:cNvPr id="4" name="Picture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26831" y="104775"/>
          <a:ext cx="693664" cy="512591"/>
        </a:xfrm>
        <a:prstGeom prst="rect">
          <a:avLst/>
        </a:prstGeom>
      </xdr:spPr>
    </xdr:pic>
    <xdr:clientData/>
  </xdr:twoCellAnchor>
  <xdr:twoCellAnchor editAs="oneCell">
    <xdr:from>
      <xdr:col>1</xdr:col>
      <xdr:colOff>1054149</xdr:colOff>
      <xdr:row>1</xdr:row>
      <xdr:rowOff>12121</xdr:rowOff>
    </xdr:from>
    <xdr:to>
      <xdr:col>2</xdr:col>
      <xdr:colOff>610833</xdr:colOff>
      <xdr:row>2</xdr:row>
      <xdr:rowOff>140382</xdr:rowOff>
    </xdr:to>
    <xdr:pic>
      <xdr:nvPicPr>
        <xdr:cNvPr id="6" name="Picture 5">
          <a:extLst>
            <a:ext uri="{FF2B5EF4-FFF2-40B4-BE49-F238E27FC236}">
              <a16:creationId xmlns:a16="http://schemas.microsoft.com/office/drawing/2014/main" id="{00000000-0008-0000-0200-000006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358949" y="193096"/>
          <a:ext cx="756834" cy="309236"/>
        </a:xfrm>
        <a:prstGeom prst="rect">
          <a:avLst/>
        </a:prstGeom>
      </xdr:spPr>
    </xdr:pic>
    <xdr:clientData/>
  </xdr:twoCellAnchor>
  <xdr:twoCellAnchor>
    <xdr:from>
      <xdr:col>1</xdr:col>
      <xdr:colOff>118534</xdr:colOff>
      <xdr:row>6</xdr:row>
      <xdr:rowOff>84666</xdr:rowOff>
    </xdr:from>
    <xdr:to>
      <xdr:col>2</xdr:col>
      <xdr:colOff>514351</xdr:colOff>
      <xdr:row>6</xdr:row>
      <xdr:rowOff>364068</xdr:rowOff>
    </xdr:to>
    <xdr:sp macro="" textlink="">
      <xdr:nvSpPr>
        <xdr:cNvPr id="19" name="Rectangle: Rounded Corners 18">
          <a:hlinkClick xmlns:r="http://schemas.openxmlformats.org/officeDocument/2006/relationships" r:id="rId4"/>
          <a:extLst>
            <a:ext uri="{FF2B5EF4-FFF2-40B4-BE49-F238E27FC236}">
              <a16:creationId xmlns:a16="http://schemas.microsoft.com/office/drawing/2014/main" id="{00000000-0008-0000-0200-000013000000}"/>
            </a:ext>
          </a:extLst>
        </xdr:cNvPr>
        <xdr:cNvSpPr/>
      </xdr:nvSpPr>
      <xdr:spPr>
        <a:xfrm>
          <a:off x="118534" y="1164166"/>
          <a:ext cx="1644650" cy="279402"/>
        </a:xfrm>
        <a:prstGeom prst="roundRect">
          <a:avLst/>
        </a:prstGeom>
        <a:solidFill>
          <a:schemeClr val="accent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solidFill>
                <a:schemeClr val="bg1"/>
              </a:solidFill>
            </a:rPr>
            <a:t>View Lactation tool</a:t>
          </a:r>
        </a:p>
      </xdr:txBody>
    </xdr:sp>
    <xdr:clientData/>
  </xdr:twoCellAnchor>
  <mc:AlternateContent xmlns:mc="http://schemas.openxmlformats.org/markup-compatibility/2006">
    <mc:Choice xmlns:a14="http://schemas.microsoft.com/office/drawing/2010/main" Requires="a14">
      <xdr:twoCellAnchor editAs="oneCell">
        <xdr:from>
          <xdr:col>3</xdr:col>
          <xdr:colOff>135484</xdr:colOff>
          <xdr:row>9</xdr:row>
          <xdr:rowOff>39690</xdr:rowOff>
        </xdr:from>
        <xdr:to>
          <xdr:col>3</xdr:col>
          <xdr:colOff>1083448</xdr:colOff>
          <xdr:row>9</xdr:row>
          <xdr:rowOff>403212</xdr:rowOff>
        </xdr:to>
        <xdr:pic>
          <xdr:nvPicPr>
            <xdr:cNvPr id="3" name="Picture 2">
              <a:extLst>
                <a:ext uri="{FF2B5EF4-FFF2-40B4-BE49-F238E27FC236}">
                  <a16:creationId xmlns:a16="http://schemas.microsoft.com/office/drawing/2014/main" id="{00000000-0008-0000-0200-000003000000}"/>
                </a:ext>
              </a:extLst>
            </xdr:cNvPr>
            <xdr:cNvPicPr>
              <a:picLocks noChangeAspect="1"/>
              <a:extLst>
                <a:ext uri="{84589F7E-364E-4C9E-8A38-B11213B215E9}">
                  <a14:cameraTool cellRange="preg_product1" spid="_x0000_s48540"/>
                </a:ext>
              </a:extLst>
            </xdr:cNvPicPr>
          </xdr:nvPicPr>
          <xdr:blipFill rotWithShape="1">
            <a:blip xmlns:r="http://schemas.openxmlformats.org/officeDocument/2006/relationships" r:embed="rId5"/>
            <a:srcRect l="5136" t="9316" r="16986" b="15206"/>
            <a:stretch>
              <a:fillRect/>
            </a:stretch>
          </xdr:blipFill>
          <xdr:spPr>
            <a:xfrm>
              <a:off x="2916784" y="2849565"/>
              <a:ext cx="947964" cy="373047"/>
            </a:xfrm>
            <a:prstGeom prst="rect">
              <a:avLst/>
            </a:prstGeom>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145076</xdr:colOff>
          <xdr:row>10</xdr:row>
          <xdr:rowOff>41897</xdr:rowOff>
        </xdr:from>
        <xdr:to>
          <xdr:col>3</xdr:col>
          <xdr:colOff>1046964</xdr:colOff>
          <xdr:row>10</xdr:row>
          <xdr:rowOff>437309</xdr:rowOff>
        </xdr:to>
        <xdr:pic>
          <xdr:nvPicPr>
            <xdr:cNvPr id="5" name="Picture 4">
              <a:extLst>
                <a:ext uri="{FF2B5EF4-FFF2-40B4-BE49-F238E27FC236}">
                  <a16:creationId xmlns:a16="http://schemas.microsoft.com/office/drawing/2014/main" id="{00000000-0008-0000-0200-000005000000}"/>
                </a:ext>
              </a:extLst>
            </xdr:cNvPr>
            <xdr:cNvPicPr>
              <a:picLocks noChangeAspect="1"/>
              <a:extLst>
                <a:ext uri="{84589F7E-364E-4C9E-8A38-B11213B215E9}">
                  <a14:cameraTool cellRange="preg_product2" spid="_x0000_s48541"/>
                </a:ext>
              </a:extLst>
            </xdr:cNvPicPr>
          </xdr:nvPicPr>
          <xdr:blipFill rotWithShape="1">
            <a:blip xmlns:r="http://schemas.openxmlformats.org/officeDocument/2006/relationships" r:embed="rId6"/>
            <a:srcRect l="1530" t="10343" r="7961" b="6614"/>
            <a:stretch>
              <a:fillRect/>
            </a:stretch>
          </xdr:blipFill>
          <xdr:spPr>
            <a:xfrm>
              <a:off x="2926376" y="3328022"/>
              <a:ext cx="909508" cy="406842"/>
            </a:xfrm>
            <a:prstGeom prst="rect">
              <a:avLst/>
            </a:prstGeom>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120775</xdr:colOff>
          <xdr:row>11</xdr:row>
          <xdr:rowOff>35560</xdr:rowOff>
        </xdr:from>
        <xdr:to>
          <xdr:col>3</xdr:col>
          <xdr:colOff>1105025</xdr:colOff>
          <xdr:row>11</xdr:row>
          <xdr:rowOff>436548</xdr:rowOff>
        </xdr:to>
        <xdr:pic>
          <xdr:nvPicPr>
            <xdr:cNvPr id="7" name="Picture 6">
              <a:extLst>
                <a:ext uri="{FF2B5EF4-FFF2-40B4-BE49-F238E27FC236}">
                  <a16:creationId xmlns:a16="http://schemas.microsoft.com/office/drawing/2014/main" id="{00000000-0008-0000-0200-000007000000}"/>
                </a:ext>
              </a:extLst>
            </xdr:cNvPr>
            <xdr:cNvPicPr>
              <a:picLocks noChangeAspect="1"/>
              <a:extLst>
                <a:ext uri="{84589F7E-364E-4C9E-8A38-B11213B215E9}">
                  <a14:cameraTool cellRange="Preg_product3" spid="_x0000_s48542"/>
                </a:ext>
              </a:extLst>
            </xdr:cNvPicPr>
          </xdr:nvPicPr>
          <xdr:blipFill rotWithShape="1">
            <a:blip xmlns:r="http://schemas.openxmlformats.org/officeDocument/2006/relationships" r:embed="rId7"/>
            <a:srcRect l="5023" t="7550" r="4967" b="15347"/>
            <a:stretch>
              <a:fillRect/>
            </a:stretch>
          </xdr:blipFill>
          <xdr:spPr>
            <a:xfrm>
              <a:off x="2899834" y="3778325"/>
              <a:ext cx="984250" cy="404798"/>
            </a:xfrm>
            <a:prstGeom prst="rect">
              <a:avLst/>
            </a:prstGeom>
          </xdr:spPr>
        </xdr:pic>
        <xdr:clientData/>
      </xdr:twoCellAnchor>
    </mc:Choice>
    <mc:Fallback/>
  </mc:AlternateContent>
  <xdr:twoCellAnchor>
    <xdr:from>
      <xdr:col>0</xdr:col>
      <xdr:colOff>3175</xdr:colOff>
      <xdr:row>0</xdr:row>
      <xdr:rowOff>3175</xdr:rowOff>
    </xdr:from>
    <xdr:to>
      <xdr:col>0</xdr:col>
      <xdr:colOff>66675</xdr:colOff>
      <xdr:row>0</xdr:row>
      <xdr:rowOff>105767</xdr:rowOff>
    </xdr:to>
    <xdr:sp macro="" textlink="">
      <xdr:nvSpPr>
        <xdr:cNvPr id="9" name="TextBox 8">
          <a:extLst>
            <a:ext uri="{FF2B5EF4-FFF2-40B4-BE49-F238E27FC236}">
              <a16:creationId xmlns:a16="http://schemas.microsoft.com/office/drawing/2014/main" id="{00000000-0008-0000-0200-000009000000}"/>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GB" sz="100">
              <a:latin typeface="ZWAdobeF" pitchFamily="2" charset="0"/>
            </a:rPr>
            <a:t>X2A0T</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17145</xdr:rowOff>
    </xdr:from>
    <xdr:to>
      <xdr:col>11</xdr:col>
      <xdr:colOff>19050</xdr:colOff>
      <xdr:row>0</xdr:row>
      <xdr:rowOff>807720</xdr:rowOff>
    </xdr:to>
    <xdr:sp macro="" textlink="">
      <xdr:nvSpPr>
        <xdr:cNvPr id="10" name="Rectangle 9">
          <a:extLst>
            <a:ext uri="{FF2B5EF4-FFF2-40B4-BE49-F238E27FC236}">
              <a16:creationId xmlns:a16="http://schemas.microsoft.com/office/drawing/2014/main" id="{00000000-0008-0000-0300-00000A000000}"/>
            </a:ext>
          </a:extLst>
        </xdr:cNvPr>
        <xdr:cNvSpPr/>
      </xdr:nvSpPr>
      <xdr:spPr>
        <a:xfrm>
          <a:off x="0" y="17145"/>
          <a:ext cx="12534900" cy="790575"/>
        </a:xfrm>
        <a:prstGeom prst="rect">
          <a:avLst/>
        </a:prstGeom>
        <a:gradFill>
          <a:gsLst>
            <a:gs pos="0">
              <a:srgbClr val="002060"/>
            </a:gs>
            <a:gs pos="100000">
              <a:schemeClr val="accent1">
                <a:lumMod val="75000"/>
              </a:schemeClr>
            </a:gs>
          </a:gsLst>
          <a:lin ang="16200000" scaled="1"/>
        </a:gra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2400" b="1">
              <a:solidFill>
                <a:schemeClr val="bg1"/>
              </a:solidFill>
            </a:rPr>
            <a:t> Using the Lactation Intake Assessment Tool</a:t>
          </a:r>
        </a:p>
      </xdr:txBody>
    </xdr:sp>
    <xdr:clientData/>
  </xdr:twoCellAnchor>
  <xdr:twoCellAnchor editAs="oneCell">
    <xdr:from>
      <xdr:col>0</xdr:col>
      <xdr:colOff>87629</xdr:colOff>
      <xdr:row>0</xdr:row>
      <xdr:rowOff>116717</xdr:rowOff>
    </xdr:from>
    <xdr:to>
      <xdr:col>1</xdr:col>
      <xdr:colOff>708024</xdr:colOff>
      <xdr:row>0</xdr:row>
      <xdr:rowOff>704468</xdr:rowOff>
    </xdr:to>
    <xdr:pic>
      <xdr:nvPicPr>
        <xdr:cNvPr id="13" name="Picture 12">
          <a:extLst>
            <a:ext uri="{FF2B5EF4-FFF2-40B4-BE49-F238E27FC236}">
              <a16:creationId xmlns:a16="http://schemas.microsoft.com/office/drawing/2014/main" id="{00000000-0008-0000-0300-00000D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7629" y="116717"/>
          <a:ext cx="829945" cy="595371"/>
        </a:xfrm>
        <a:prstGeom prst="rect">
          <a:avLst/>
        </a:prstGeom>
      </xdr:spPr>
    </xdr:pic>
    <xdr:clientData/>
  </xdr:twoCellAnchor>
  <xdr:twoCellAnchor editAs="oneCell">
    <xdr:from>
      <xdr:col>11</xdr:col>
      <xdr:colOff>180975</xdr:colOff>
      <xdr:row>8</xdr:row>
      <xdr:rowOff>47625</xdr:rowOff>
    </xdr:from>
    <xdr:to>
      <xdr:col>16</xdr:col>
      <xdr:colOff>358837</xdr:colOff>
      <xdr:row>8</xdr:row>
      <xdr:rowOff>1597025</xdr:rowOff>
    </xdr:to>
    <xdr:pic>
      <xdr:nvPicPr>
        <xdr:cNvPr id="3" name="Picture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2430125" y="3857625"/>
          <a:ext cx="3218242" cy="1549400"/>
        </a:xfrm>
        <a:prstGeom prst="rect">
          <a:avLst/>
        </a:prstGeom>
        <a:ln>
          <a:noFill/>
        </a:ln>
        <a:effectLst>
          <a:outerShdw blurRad="292100" dist="139700" dir="2700000" algn="tl" rotWithShape="0">
            <a:srgbClr val="333333">
              <a:alpha val="65000"/>
            </a:srgbClr>
          </a:outerShdw>
        </a:effectLst>
      </xdr:spPr>
    </xdr:pic>
    <xdr:clientData/>
  </xdr:twoCellAnchor>
  <xdr:twoCellAnchor>
    <xdr:from>
      <xdr:col>1</xdr:col>
      <xdr:colOff>152400</xdr:colOff>
      <xdr:row>21</xdr:row>
      <xdr:rowOff>104775</xdr:rowOff>
    </xdr:from>
    <xdr:to>
      <xdr:col>2</xdr:col>
      <xdr:colOff>771525</xdr:colOff>
      <xdr:row>23</xdr:row>
      <xdr:rowOff>191557</xdr:rowOff>
    </xdr:to>
    <xdr:sp macro="" textlink="">
      <xdr:nvSpPr>
        <xdr:cNvPr id="4" name="Rectangle: Rounded Corners 3">
          <a:hlinkClick xmlns:r="http://schemas.openxmlformats.org/officeDocument/2006/relationships" r:id="rId3"/>
          <a:extLst>
            <a:ext uri="{FF2B5EF4-FFF2-40B4-BE49-F238E27FC236}">
              <a16:creationId xmlns:a16="http://schemas.microsoft.com/office/drawing/2014/main" id="{00000000-0008-0000-0300-000004000000}"/>
            </a:ext>
          </a:extLst>
        </xdr:cNvPr>
        <xdr:cNvSpPr/>
      </xdr:nvSpPr>
      <xdr:spPr>
        <a:xfrm>
          <a:off x="352425" y="11306175"/>
          <a:ext cx="2524125" cy="563032"/>
        </a:xfrm>
        <a:prstGeom prst="roundRect">
          <a:avLst/>
        </a:prstGeom>
        <a:gradFill>
          <a:gsLst>
            <a:gs pos="0">
              <a:schemeClr val="accent1">
                <a:lumMod val="75000"/>
              </a:schemeClr>
            </a:gs>
            <a:gs pos="48000">
              <a:schemeClr val="accent1"/>
            </a:gs>
            <a:gs pos="100000">
              <a:schemeClr val="accent1">
                <a:lumMod val="60000"/>
                <a:lumOff val="40000"/>
              </a:schemeClr>
            </a:gs>
          </a:gsLst>
          <a:lin ang="16200000" scaled="1"/>
        </a:gradFill>
        <a:effectLst>
          <a:outerShdw blurRad="50800" dist="38100" dir="8100000" algn="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t>Go to the Lactation Assessment Tool </a:t>
          </a:r>
          <a:r>
            <a:rPr lang="en-GB"/>
            <a:t>→</a:t>
          </a:r>
          <a:endParaRPr lang="en-GB" sz="1100"/>
        </a:p>
      </xdr:txBody>
    </xdr:sp>
    <xdr:clientData/>
  </xdr:twoCellAnchor>
  <xdr:twoCellAnchor>
    <xdr:from>
      <xdr:col>1</xdr:col>
      <xdr:colOff>133350</xdr:colOff>
      <xdr:row>24</xdr:row>
      <xdr:rowOff>180975</xdr:rowOff>
    </xdr:from>
    <xdr:to>
      <xdr:col>1</xdr:col>
      <xdr:colOff>1649730</xdr:colOff>
      <xdr:row>27</xdr:row>
      <xdr:rowOff>48682</xdr:rowOff>
    </xdr:to>
    <xdr:sp macro="" textlink="">
      <xdr:nvSpPr>
        <xdr:cNvPr id="7" name="Rectangle: Rounded Corners 6">
          <a:hlinkClick xmlns:r="http://schemas.openxmlformats.org/officeDocument/2006/relationships" r:id="rId4"/>
          <a:extLst>
            <a:ext uri="{FF2B5EF4-FFF2-40B4-BE49-F238E27FC236}">
              <a16:creationId xmlns:a16="http://schemas.microsoft.com/office/drawing/2014/main" id="{00000000-0008-0000-0300-000007000000}"/>
            </a:ext>
          </a:extLst>
        </xdr:cNvPr>
        <xdr:cNvSpPr/>
      </xdr:nvSpPr>
      <xdr:spPr>
        <a:xfrm>
          <a:off x="342900" y="11972925"/>
          <a:ext cx="1516380" cy="553507"/>
        </a:xfrm>
        <a:prstGeom prst="roundRect">
          <a:avLst/>
        </a:prstGeom>
        <a:gradFill>
          <a:gsLst>
            <a:gs pos="0">
              <a:schemeClr val="bg2">
                <a:lumMod val="25000"/>
              </a:schemeClr>
            </a:gs>
            <a:gs pos="48000">
              <a:schemeClr val="bg2">
                <a:lumMod val="50000"/>
              </a:schemeClr>
            </a:gs>
            <a:gs pos="100000">
              <a:schemeClr val="bg2">
                <a:lumMod val="75000"/>
              </a:schemeClr>
            </a:gs>
          </a:gsLst>
          <a:lin ang="16200000" scaled="1"/>
        </a:gra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solidFill>
                <a:schemeClr val="bg1"/>
              </a:solidFill>
            </a:rPr>
            <a:t>See Abbreviations</a:t>
          </a:r>
        </a:p>
      </xdr:txBody>
    </xdr:sp>
    <xdr:clientData/>
  </xdr:twoCellAnchor>
  <xdr:twoCellAnchor>
    <xdr:from>
      <xdr:col>1</xdr:col>
      <xdr:colOff>139065</xdr:colOff>
      <xdr:row>27</xdr:row>
      <xdr:rowOff>200025</xdr:rowOff>
    </xdr:from>
    <xdr:to>
      <xdr:col>1</xdr:col>
      <xdr:colOff>1657350</xdr:colOff>
      <xdr:row>30</xdr:row>
      <xdr:rowOff>44872</xdr:rowOff>
    </xdr:to>
    <xdr:sp macro="" textlink="">
      <xdr:nvSpPr>
        <xdr:cNvPr id="8" name="Rectangle: Rounded Corners 7">
          <a:hlinkClick xmlns:r="http://schemas.openxmlformats.org/officeDocument/2006/relationships" r:id="rId5"/>
          <a:extLst>
            <a:ext uri="{FF2B5EF4-FFF2-40B4-BE49-F238E27FC236}">
              <a16:creationId xmlns:a16="http://schemas.microsoft.com/office/drawing/2014/main" id="{00000000-0008-0000-0300-000008000000}"/>
            </a:ext>
          </a:extLst>
        </xdr:cNvPr>
        <xdr:cNvSpPr/>
      </xdr:nvSpPr>
      <xdr:spPr>
        <a:xfrm>
          <a:off x="348615" y="12677775"/>
          <a:ext cx="1518285" cy="530647"/>
        </a:xfrm>
        <a:prstGeom prst="roundRect">
          <a:avLst/>
        </a:prstGeom>
        <a:gradFill>
          <a:gsLst>
            <a:gs pos="0">
              <a:schemeClr val="bg2">
                <a:lumMod val="25000"/>
              </a:schemeClr>
            </a:gs>
            <a:gs pos="48000">
              <a:schemeClr val="bg2">
                <a:lumMod val="50000"/>
              </a:schemeClr>
            </a:gs>
            <a:gs pos="100000">
              <a:schemeClr val="bg2">
                <a:lumMod val="75000"/>
              </a:schemeClr>
            </a:gs>
          </a:gsLst>
          <a:lin ang="16200000" scaled="1"/>
        </a:gra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solidFill>
                <a:schemeClr val="bg1"/>
              </a:solidFill>
            </a:rPr>
            <a:t>See References</a:t>
          </a:r>
        </a:p>
      </xdr:txBody>
    </xdr:sp>
    <xdr:clientData/>
  </xdr:twoCellAnchor>
  <xdr:twoCellAnchor editAs="oneCell">
    <xdr:from>
      <xdr:col>11</xdr:col>
      <xdr:colOff>228600</xdr:colOff>
      <xdr:row>10</xdr:row>
      <xdr:rowOff>38100</xdr:rowOff>
    </xdr:from>
    <xdr:to>
      <xdr:col>16</xdr:col>
      <xdr:colOff>291059</xdr:colOff>
      <xdr:row>14</xdr:row>
      <xdr:rowOff>219075</xdr:rowOff>
    </xdr:to>
    <xdr:pic>
      <xdr:nvPicPr>
        <xdr:cNvPr id="5" name="Picture 4">
          <a:extLst>
            <a:ext uri="{FF2B5EF4-FFF2-40B4-BE49-F238E27FC236}">
              <a16:creationId xmlns:a16="http://schemas.microsoft.com/office/drawing/2014/main" id="{D4D504B2-87CD-49F2-9A5F-4460C7B1F887}"/>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12477750" y="6400800"/>
          <a:ext cx="3110459" cy="1581150"/>
        </a:xfrm>
        <a:prstGeom prst="rect">
          <a:avLst/>
        </a:prstGeom>
        <a:ln>
          <a:noFill/>
        </a:ln>
        <a:effectLst>
          <a:outerShdw blurRad="190500" algn="tl" rotWithShape="0">
            <a:srgbClr val="000000">
              <a:alpha val="70000"/>
            </a:srgbClr>
          </a:outerShdw>
        </a:effec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0</xdr:rowOff>
    </xdr:from>
    <xdr:to>
      <xdr:col>16</xdr:col>
      <xdr:colOff>0</xdr:colOff>
      <xdr:row>3</xdr:row>
      <xdr:rowOff>171450</xdr:rowOff>
    </xdr:to>
    <xdr:sp macro="" textlink="">
      <xdr:nvSpPr>
        <xdr:cNvPr id="2" name="Rectangle 1">
          <a:extLst>
            <a:ext uri="{FF2B5EF4-FFF2-40B4-BE49-F238E27FC236}">
              <a16:creationId xmlns:a16="http://schemas.microsoft.com/office/drawing/2014/main" id="{00000000-0008-0000-0600-000002000000}"/>
            </a:ext>
          </a:extLst>
        </xdr:cNvPr>
        <xdr:cNvSpPr/>
      </xdr:nvSpPr>
      <xdr:spPr>
        <a:xfrm>
          <a:off x="0" y="0"/>
          <a:ext cx="14011275" cy="714375"/>
        </a:xfrm>
        <a:prstGeom prst="rect">
          <a:avLst/>
        </a:prstGeom>
        <a:gradFill>
          <a:gsLst>
            <a:gs pos="0">
              <a:srgbClr val="002060"/>
            </a:gs>
            <a:gs pos="100000">
              <a:schemeClr val="accent1">
                <a:lumMod val="75000"/>
              </a:schemeClr>
            </a:gs>
          </a:gsLst>
          <a:lin ang="16200000" scaled="1"/>
        </a:gra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3600" b="1">
              <a:solidFill>
                <a:schemeClr val="bg1"/>
              </a:solidFill>
            </a:rPr>
            <a:t>Lactation</a:t>
          </a:r>
          <a:r>
            <a:rPr lang="en-GB" sz="3600" b="1" baseline="0">
              <a:solidFill>
                <a:schemeClr val="bg1"/>
              </a:solidFill>
            </a:rPr>
            <a:t> </a:t>
          </a:r>
          <a:r>
            <a:rPr lang="en-GB" sz="3600" b="1">
              <a:solidFill>
                <a:schemeClr val="bg1"/>
              </a:solidFill>
            </a:rPr>
            <a:t>Intake Assessment Tool</a:t>
          </a:r>
        </a:p>
      </xdr:txBody>
    </xdr:sp>
    <xdr:clientData/>
  </xdr:twoCellAnchor>
  <xdr:twoCellAnchor editAs="oneCell">
    <xdr:from>
      <xdr:col>1</xdr:col>
      <xdr:colOff>112183</xdr:colOff>
      <xdr:row>0</xdr:row>
      <xdr:rowOff>100894</xdr:rowOff>
    </xdr:from>
    <xdr:to>
      <xdr:col>1</xdr:col>
      <xdr:colOff>902201</xdr:colOff>
      <xdr:row>3</xdr:row>
      <xdr:rowOff>103364</xdr:rowOff>
    </xdr:to>
    <xdr:pic>
      <xdr:nvPicPr>
        <xdr:cNvPr id="10" name="Picture 9">
          <a:extLst>
            <a:ext uri="{FF2B5EF4-FFF2-40B4-BE49-F238E27FC236}">
              <a16:creationId xmlns:a16="http://schemas.microsoft.com/office/drawing/2014/main" id="{00000000-0008-0000-0600-00000A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2183" y="100894"/>
          <a:ext cx="791923" cy="544125"/>
        </a:xfrm>
        <a:prstGeom prst="rect">
          <a:avLst/>
        </a:prstGeom>
      </xdr:spPr>
    </xdr:pic>
    <xdr:clientData/>
  </xdr:twoCellAnchor>
  <xdr:twoCellAnchor editAs="oneCell">
    <xdr:from>
      <xdr:col>2</xdr:col>
      <xdr:colOff>326864</xdr:colOff>
      <xdr:row>0</xdr:row>
      <xdr:rowOff>147999</xdr:rowOff>
    </xdr:from>
    <xdr:to>
      <xdr:col>2</xdr:col>
      <xdr:colOff>1294895</xdr:colOff>
      <xdr:row>3</xdr:row>
      <xdr:rowOff>29917</xdr:rowOff>
    </xdr:to>
    <xdr:pic>
      <xdr:nvPicPr>
        <xdr:cNvPr id="11" name="Picture 10">
          <a:extLst>
            <a:ext uri="{FF2B5EF4-FFF2-40B4-BE49-F238E27FC236}">
              <a16:creationId xmlns:a16="http://schemas.microsoft.com/office/drawing/2014/main" id="{00000000-0008-0000-0600-00000B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817246" y="147999"/>
          <a:ext cx="968031" cy="421705"/>
        </a:xfrm>
        <a:prstGeom prst="rect">
          <a:avLst/>
        </a:prstGeom>
      </xdr:spPr>
    </xdr:pic>
    <xdr:clientData/>
  </xdr:twoCellAnchor>
  <xdr:twoCellAnchor>
    <xdr:from>
      <xdr:col>1</xdr:col>
      <xdr:colOff>59267</xdr:colOff>
      <xdr:row>10</xdr:row>
      <xdr:rowOff>74507</xdr:rowOff>
    </xdr:from>
    <xdr:to>
      <xdr:col>1</xdr:col>
      <xdr:colOff>1132416</xdr:colOff>
      <xdr:row>11</xdr:row>
      <xdr:rowOff>465667</xdr:rowOff>
    </xdr:to>
    <xdr:sp macro="" textlink="">
      <xdr:nvSpPr>
        <xdr:cNvPr id="13" name="Rectangle: Rounded Corners 12">
          <a:hlinkClick xmlns:r="http://schemas.openxmlformats.org/officeDocument/2006/relationships" r:id="rId3"/>
          <a:extLst>
            <a:ext uri="{FF2B5EF4-FFF2-40B4-BE49-F238E27FC236}">
              <a16:creationId xmlns:a16="http://schemas.microsoft.com/office/drawing/2014/main" id="{00000000-0008-0000-0600-00000D000000}"/>
            </a:ext>
          </a:extLst>
        </xdr:cNvPr>
        <xdr:cNvSpPr/>
      </xdr:nvSpPr>
      <xdr:spPr>
        <a:xfrm>
          <a:off x="59267" y="3164840"/>
          <a:ext cx="1073149" cy="920327"/>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t>Input a custom Protein substitute</a:t>
          </a:r>
        </a:p>
      </xdr:txBody>
    </xdr:sp>
    <xdr:clientData/>
  </xdr:twoCellAnchor>
  <xdr:twoCellAnchor>
    <xdr:from>
      <xdr:col>1</xdr:col>
      <xdr:colOff>96944</xdr:colOff>
      <xdr:row>6</xdr:row>
      <xdr:rowOff>67943</xdr:rowOff>
    </xdr:from>
    <xdr:to>
      <xdr:col>2</xdr:col>
      <xdr:colOff>565149</xdr:colOff>
      <xdr:row>6</xdr:row>
      <xdr:rowOff>358140</xdr:rowOff>
    </xdr:to>
    <xdr:sp macro="" textlink="">
      <xdr:nvSpPr>
        <xdr:cNvPr id="14" name="Rectangle: Rounded Corners 13">
          <a:hlinkClick xmlns:r="http://schemas.openxmlformats.org/officeDocument/2006/relationships" r:id="rId4"/>
          <a:extLst>
            <a:ext uri="{FF2B5EF4-FFF2-40B4-BE49-F238E27FC236}">
              <a16:creationId xmlns:a16="http://schemas.microsoft.com/office/drawing/2014/main" id="{00000000-0008-0000-0600-00000E000000}"/>
            </a:ext>
          </a:extLst>
        </xdr:cNvPr>
        <xdr:cNvSpPr/>
      </xdr:nvSpPr>
      <xdr:spPr>
        <a:xfrm>
          <a:off x="96944" y="1105110"/>
          <a:ext cx="1664122" cy="290197"/>
        </a:xfrm>
        <a:prstGeom prst="roundRect">
          <a:avLst>
            <a:gd name="adj" fmla="val 13221"/>
          </a:avLst>
        </a:prstGeom>
        <a:solidFill>
          <a:schemeClr val="accent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solidFill>
                <a:schemeClr val="bg1"/>
              </a:solidFill>
            </a:rPr>
            <a:t>View mPKU tool</a:t>
          </a:r>
        </a:p>
      </xdr:txBody>
    </xdr:sp>
    <xdr:clientData/>
  </xdr:twoCellAnchor>
  <mc:AlternateContent xmlns:mc="http://schemas.openxmlformats.org/markup-compatibility/2006">
    <mc:Choice xmlns:a14="http://schemas.microsoft.com/office/drawing/2010/main" Requires="a14">
      <xdr:twoCellAnchor editAs="oneCell">
        <xdr:from>
          <xdr:col>3</xdr:col>
          <xdr:colOff>127000</xdr:colOff>
          <xdr:row>9</xdr:row>
          <xdr:rowOff>64745</xdr:rowOff>
        </xdr:from>
        <xdr:to>
          <xdr:col>3</xdr:col>
          <xdr:colOff>1155488</xdr:colOff>
          <xdr:row>9</xdr:row>
          <xdr:rowOff>504369</xdr:rowOff>
        </xdr:to>
        <xdr:pic>
          <xdr:nvPicPr>
            <xdr:cNvPr id="3" name="Picture 2">
              <a:extLst>
                <a:ext uri="{FF2B5EF4-FFF2-40B4-BE49-F238E27FC236}">
                  <a16:creationId xmlns:a16="http://schemas.microsoft.com/office/drawing/2014/main" id="{00000000-0008-0000-0600-000003000000}"/>
                </a:ext>
              </a:extLst>
            </xdr:cNvPr>
            <xdr:cNvPicPr>
              <a:picLocks noChangeAspect="1"/>
              <a:extLst>
                <a:ext uri="{84589F7E-364E-4C9E-8A38-B11213B215E9}">
                  <a14:cameraTool cellRange="Lact_product1" spid="_x0000_s39724"/>
                </a:ext>
              </a:extLst>
            </xdr:cNvPicPr>
          </xdr:nvPicPr>
          <xdr:blipFill rotWithShape="1">
            <a:blip xmlns:r="http://schemas.openxmlformats.org/officeDocument/2006/relationships" r:embed="rId5"/>
            <a:srcRect l="8008" t="10151" r="8565" b="13542"/>
            <a:stretch>
              <a:fillRect/>
            </a:stretch>
          </xdr:blipFill>
          <xdr:spPr>
            <a:xfrm>
              <a:off x="2917265" y="2866216"/>
              <a:ext cx="1026583" cy="437719"/>
            </a:xfrm>
            <a:prstGeom prst="rect">
              <a:avLst/>
            </a:prstGeom>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10</xdr:row>
          <xdr:rowOff>42334</xdr:rowOff>
        </xdr:from>
        <xdr:to>
          <xdr:col>3</xdr:col>
          <xdr:colOff>1219489</xdr:colOff>
          <xdr:row>10</xdr:row>
          <xdr:rowOff>474345</xdr:rowOff>
        </xdr:to>
        <xdr:pic>
          <xdr:nvPicPr>
            <xdr:cNvPr id="4" name="Picture 3">
              <a:extLst>
                <a:ext uri="{FF2B5EF4-FFF2-40B4-BE49-F238E27FC236}">
                  <a16:creationId xmlns:a16="http://schemas.microsoft.com/office/drawing/2014/main" id="{00000000-0008-0000-0600-000004000000}"/>
                </a:ext>
              </a:extLst>
            </xdr:cNvPr>
            <xdr:cNvPicPr>
              <a:picLocks noChangeAspect="1"/>
              <a:extLst>
                <a:ext uri="{84589F7E-364E-4C9E-8A38-B11213B215E9}">
                  <a14:cameraTool cellRange="Lact_product2" spid="_x0000_s39725"/>
                </a:ext>
              </a:extLst>
            </xdr:cNvPicPr>
          </xdr:nvPicPr>
          <xdr:blipFill rotWithShape="1">
            <a:blip xmlns:r="http://schemas.openxmlformats.org/officeDocument/2006/relationships" r:embed="rId6"/>
            <a:srcRect l="7223" t="10301" r="3056" b="18403"/>
            <a:stretch>
              <a:fillRect/>
            </a:stretch>
          </xdr:blipFill>
          <xdr:spPr>
            <a:xfrm>
              <a:off x="2582333" y="3376084"/>
              <a:ext cx="1124239" cy="433916"/>
            </a:xfrm>
            <a:prstGeom prst="rect">
              <a:avLst/>
            </a:prstGeom>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148166</xdr:colOff>
          <xdr:row>11</xdr:row>
          <xdr:rowOff>42334</xdr:rowOff>
        </xdr:from>
        <xdr:to>
          <xdr:col>3</xdr:col>
          <xdr:colOff>1143000</xdr:colOff>
          <xdr:row>11</xdr:row>
          <xdr:rowOff>494531</xdr:rowOff>
        </xdr:to>
        <xdr:pic>
          <xdr:nvPicPr>
            <xdr:cNvPr id="5" name="Picture 4">
              <a:extLst>
                <a:ext uri="{FF2B5EF4-FFF2-40B4-BE49-F238E27FC236}">
                  <a16:creationId xmlns:a16="http://schemas.microsoft.com/office/drawing/2014/main" id="{00000000-0008-0000-0600-000005000000}"/>
                </a:ext>
              </a:extLst>
            </xdr:cNvPr>
            <xdr:cNvPicPr>
              <a:picLocks noChangeAspect="1"/>
              <a:extLst>
                <a:ext uri="{84589F7E-364E-4C9E-8A38-B11213B215E9}">
                  <a14:cameraTool cellRange="Lact_product3" spid="_x0000_s39726"/>
                </a:ext>
              </a:extLst>
            </xdr:cNvPicPr>
          </xdr:nvPicPr>
          <xdr:blipFill rotWithShape="1">
            <a:blip xmlns:r="http://schemas.openxmlformats.org/officeDocument/2006/relationships" r:embed="rId7"/>
            <a:srcRect l="8008" t="10301" r="5417" b="8681"/>
            <a:stretch>
              <a:fillRect/>
            </a:stretch>
          </xdr:blipFill>
          <xdr:spPr>
            <a:xfrm>
              <a:off x="2635249" y="3905251"/>
              <a:ext cx="994834" cy="452197"/>
            </a:xfrm>
            <a:prstGeom prst="rect">
              <a:avLst/>
            </a:prstGeom>
          </xdr:spPr>
        </xdr:pic>
        <xdr:clientData/>
      </xdr:twoCellAnchor>
    </mc:Choice>
    <mc:Fallback/>
  </mc:AlternateContent>
  <xdr:twoCellAnchor>
    <xdr:from>
      <xdr:col>0</xdr:col>
      <xdr:colOff>3175</xdr:colOff>
      <xdr:row>0</xdr:row>
      <xdr:rowOff>3175</xdr:rowOff>
    </xdr:from>
    <xdr:to>
      <xdr:col>0</xdr:col>
      <xdr:colOff>66675</xdr:colOff>
      <xdr:row>0</xdr:row>
      <xdr:rowOff>105767</xdr:rowOff>
    </xdr:to>
    <xdr:sp macro="" textlink="">
      <xdr:nvSpPr>
        <xdr:cNvPr id="6" name="TextBox 5">
          <a:extLst>
            <a:ext uri="{FF2B5EF4-FFF2-40B4-BE49-F238E27FC236}">
              <a16:creationId xmlns:a16="http://schemas.microsoft.com/office/drawing/2014/main" id="{00000000-0008-0000-0600-000006000000}"/>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GB" sz="100">
              <a:latin typeface="ZWAdobeF" pitchFamily="2" charset="0"/>
            </a:rPr>
            <a:t>X4A0T</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0</xdr:colOff>
      <xdr:row>0</xdr:row>
      <xdr:rowOff>424815</xdr:rowOff>
    </xdr:to>
    <xdr:sp macro="" textlink="">
      <xdr:nvSpPr>
        <xdr:cNvPr id="2" name="Rectangle 1">
          <a:extLst>
            <a:ext uri="{FF2B5EF4-FFF2-40B4-BE49-F238E27FC236}">
              <a16:creationId xmlns:a16="http://schemas.microsoft.com/office/drawing/2014/main" id="{00000000-0008-0000-0800-000002000000}"/>
            </a:ext>
          </a:extLst>
        </xdr:cNvPr>
        <xdr:cNvSpPr/>
      </xdr:nvSpPr>
      <xdr:spPr>
        <a:xfrm>
          <a:off x="0" y="0"/>
          <a:ext cx="6705600" cy="424815"/>
        </a:xfrm>
        <a:prstGeom prst="rect">
          <a:avLst/>
        </a:prstGeom>
        <a:gradFill>
          <a:gsLst>
            <a:gs pos="0">
              <a:srgbClr val="002060"/>
            </a:gs>
            <a:gs pos="100000">
              <a:schemeClr val="accent1">
                <a:lumMod val="75000"/>
              </a:schemeClr>
            </a:gs>
          </a:gsLst>
          <a:lin ang="16200000" scaled="1"/>
        </a:gra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2000" b="1">
              <a:solidFill>
                <a:schemeClr val="bg1"/>
              </a:solidFill>
            </a:rPr>
            <a:t>ABBREVIATIONS</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0</xdr:row>
      <xdr:rowOff>0</xdr:rowOff>
    </xdr:from>
    <xdr:to>
      <xdr:col>4</xdr:col>
      <xdr:colOff>606213</xdr:colOff>
      <xdr:row>1</xdr:row>
      <xdr:rowOff>328083</xdr:rowOff>
    </xdr:to>
    <xdr:sp macro="" textlink="">
      <xdr:nvSpPr>
        <xdr:cNvPr id="2" name="Rectangle 1">
          <a:extLst>
            <a:ext uri="{FF2B5EF4-FFF2-40B4-BE49-F238E27FC236}">
              <a16:creationId xmlns:a16="http://schemas.microsoft.com/office/drawing/2014/main" id="{00000000-0008-0000-0900-000002000000}"/>
            </a:ext>
          </a:extLst>
        </xdr:cNvPr>
        <xdr:cNvSpPr/>
      </xdr:nvSpPr>
      <xdr:spPr>
        <a:xfrm>
          <a:off x="0" y="0"/>
          <a:ext cx="15698046" cy="666750"/>
        </a:xfrm>
        <a:prstGeom prst="rect">
          <a:avLst/>
        </a:prstGeom>
        <a:gradFill>
          <a:gsLst>
            <a:gs pos="0">
              <a:srgbClr val="002060"/>
            </a:gs>
            <a:gs pos="100000">
              <a:schemeClr val="accent1">
                <a:lumMod val="75000"/>
              </a:schemeClr>
            </a:gs>
          </a:gsLst>
          <a:lin ang="16200000" scaled="1"/>
        </a:gra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2800" b="1">
              <a:solidFill>
                <a:schemeClr val="bg1"/>
              </a:solidFill>
            </a:rPr>
            <a:t>Maternal PKU Calculator References</a:t>
          </a:r>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3</xdr:col>
      <xdr:colOff>56726</xdr:colOff>
      <xdr:row>54</xdr:row>
      <xdr:rowOff>56728</xdr:rowOff>
    </xdr:from>
    <xdr:to>
      <xdr:col>3</xdr:col>
      <xdr:colOff>841994</xdr:colOff>
      <xdr:row>54</xdr:row>
      <xdr:rowOff>415908</xdr:rowOff>
    </xdr:to>
    <xdr:pic>
      <xdr:nvPicPr>
        <xdr:cNvPr id="3" name="Picture 2">
          <a:extLst>
            <a:ext uri="{FF2B5EF4-FFF2-40B4-BE49-F238E27FC236}">
              <a16:creationId xmlns:a16="http://schemas.microsoft.com/office/drawing/2014/main" id="{00000000-0008-0000-0B00-000003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6667" t="13542" r="12500" b="13542"/>
        <a:stretch/>
      </xdr:blipFill>
      <xdr:spPr>
        <a:xfrm>
          <a:off x="3856143" y="20651895"/>
          <a:ext cx="797968" cy="345210"/>
        </a:xfrm>
        <a:prstGeom prst="rect">
          <a:avLst/>
        </a:prstGeom>
      </xdr:spPr>
    </xdr:pic>
    <xdr:clientData/>
  </xdr:twoCellAnchor>
  <xdr:twoCellAnchor editAs="oneCell">
    <xdr:from>
      <xdr:col>3</xdr:col>
      <xdr:colOff>172295</xdr:colOff>
      <xdr:row>56</xdr:row>
      <xdr:rowOff>106750</xdr:rowOff>
    </xdr:from>
    <xdr:to>
      <xdr:col>3</xdr:col>
      <xdr:colOff>761999</xdr:colOff>
      <xdr:row>57</xdr:row>
      <xdr:rowOff>3809</xdr:rowOff>
    </xdr:to>
    <xdr:pic>
      <xdr:nvPicPr>
        <xdr:cNvPr id="5" name="Picture 4">
          <a:extLst>
            <a:ext uri="{FF2B5EF4-FFF2-40B4-BE49-F238E27FC236}">
              <a16:creationId xmlns:a16="http://schemas.microsoft.com/office/drawing/2014/main" id="{00000000-0008-0000-0B00-000005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r="22957" b="-15384"/>
        <a:stretch/>
      </xdr:blipFill>
      <xdr:spPr>
        <a:xfrm>
          <a:off x="3971712" y="21178167"/>
          <a:ext cx="589704" cy="369499"/>
        </a:xfrm>
        <a:prstGeom prst="rect">
          <a:avLst/>
        </a:prstGeom>
      </xdr:spPr>
    </xdr:pic>
    <xdr:clientData/>
  </xdr:twoCellAnchor>
  <xdr:twoCellAnchor editAs="oneCell">
    <xdr:from>
      <xdr:col>3</xdr:col>
      <xdr:colOff>231988</xdr:colOff>
      <xdr:row>57</xdr:row>
      <xdr:rowOff>39480</xdr:rowOff>
    </xdr:from>
    <xdr:to>
      <xdr:col>3</xdr:col>
      <xdr:colOff>706106</xdr:colOff>
      <xdr:row>57</xdr:row>
      <xdr:rowOff>455083</xdr:rowOff>
    </xdr:to>
    <xdr:pic>
      <xdr:nvPicPr>
        <xdr:cNvPr id="7" name="Picture 6">
          <a:extLst>
            <a:ext uri="{FF2B5EF4-FFF2-40B4-BE49-F238E27FC236}">
              <a16:creationId xmlns:a16="http://schemas.microsoft.com/office/drawing/2014/main" id="{00000000-0008-0000-0B00-000007000000}"/>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t="1" r="28753" b="-1232"/>
        <a:stretch/>
      </xdr:blipFill>
      <xdr:spPr>
        <a:xfrm>
          <a:off x="4031405" y="21587147"/>
          <a:ext cx="474118" cy="415603"/>
        </a:xfrm>
        <a:prstGeom prst="rect">
          <a:avLst/>
        </a:prstGeom>
      </xdr:spPr>
    </xdr:pic>
    <xdr:clientData/>
  </xdr:twoCellAnchor>
  <xdr:twoCellAnchor editAs="oneCell">
    <xdr:from>
      <xdr:col>3</xdr:col>
      <xdr:colOff>67310</xdr:colOff>
      <xdr:row>58</xdr:row>
      <xdr:rowOff>125115</xdr:rowOff>
    </xdr:from>
    <xdr:to>
      <xdr:col>3</xdr:col>
      <xdr:colOff>872490</xdr:colOff>
      <xdr:row>58</xdr:row>
      <xdr:rowOff>384517</xdr:rowOff>
    </xdr:to>
    <xdr:pic>
      <xdr:nvPicPr>
        <xdr:cNvPr id="9" name="Picture 8">
          <a:extLst>
            <a:ext uri="{FF2B5EF4-FFF2-40B4-BE49-F238E27FC236}">
              <a16:creationId xmlns:a16="http://schemas.microsoft.com/office/drawing/2014/main" id="{00000000-0008-0000-0B00-000009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866727" y="22149032"/>
          <a:ext cx="797560" cy="267022"/>
        </a:xfrm>
        <a:prstGeom prst="rect">
          <a:avLst/>
        </a:prstGeom>
      </xdr:spPr>
    </xdr:pic>
    <xdr:clientData/>
  </xdr:twoCellAnchor>
  <xdr:twoCellAnchor editAs="oneCell">
    <xdr:from>
      <xdr:col>3</xdr:col>
      <xdr:colOff>133773</xdr:colOff>
      <xdr:row>59</xdr:row>
      <xdr:rowOff>53762</xdr:rowOff>
    </xdr:from>
    <xdr:to>
      <xdr:col>3</xdr:col>
      <xdr:colOff>783802</xdr:colOff>
      <xdr:row>59</xdr:row>
      <xdr:rowOff>422471</xdr:rowOff>
    </xdr:to>
    <xdr:pic>
      <xdr:nvPicPr>
        <xdr:cNvPr id="11" name="Picture 10">
          <a:extLst>
            <a:ext uri="{FF2B5EF4-FFF2-40B4-BE49-F238E27FC236}">
              <a16:creationId xmlns:a16="http://schemas.microsoft.com/office/drawing/2014/main" id="{00000000-0008-0000-0B00-00000B000000}"/>
            </a:ext>
          </a:extLst>
        </xdr:cNvPr>
        <xdr:cNvPicPr>
          <a:picLocks noChangeAspect="1"/>
        </xdr:cNvPicPr>
      </xdr:nvPicPr>
      <xdr:blipFill rotWithShape="1">
        <a:blip xmlns:r="http://schemas.openxmlformats.org/officeDocument/2006/relationships" r:embed="rId5" cstate="print">
          <a:extLst>
            <a:ext uri="{28A0092B-C50C-407E-A947-70E740481C1C}">
              <a14:useLocalDpi xmlns:a14="http://schemas.microsoft.com/office/drawing/2010/main" val="0"/>
            </a:ext>
          </a:extLst>
        </a:blip>
        <a:srcRect l="21067" t="8108" r="21275" b="5405"/>
        <a:stretch/>
      </xdr:blipFill>
      <xdr:spPr>
        <a:xfrm>
          <a:off x="4166023" y="22744429"/>
          <a:ext cx="642409" cy="368709"/>
        </a:xfrm>
        <a:prstGeom prst="rect">
          <a:avLst/>
        </a:prstGeom>
      </xdr:spPr>
    </xdr:pic>
    <xdr:clientData/>
  </xdr:twoCellAnchor>
  <xdr:twoCellAnchor editAs="oneCell">
    <xdr:from>
      <xdr:col>3</xdr:col>
      <xdr:colOff>21167</xdr:colOff>
      <xdr:row>61</xdr:row>
      <xdr:rowOff>105833</xdr:rowOff>
    </xdr:from>
    <xdr:to>
      <xdr:col>3</xdr:col>
      <xdr:colOff>873624</xdr:colOff>
      <xdr:row>61</xdr:row>
      <xdr:rowOff>416136</xdr:rowOff>
    </xdr:to>
    <xdr:pic>
      <xdr:nvPicPr>
        <xdr:cNvPr id="4" name="Picture 3">
          <a:extLst>
            <a:ext uri="{FF2B5EF4-FFF2-40B4-BE49-F238E27FC236}">
              <a16:creationId xmlns:a16="http://schemas.microsoft.com/office/drawing/2014/main" id="{00000000-0008-0000-0B00-000004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7249584" y="2889250"/>
          <a:ext cx="831502" cy="296333"/>
        </a:xfrm>
        <a:prstGeom prst="rect">
          <a:avLst/>
        </a:prstGeom>
      </xdr:spPr>
    </xdr:pic>
    <xdr:clientData/>
  </xdr:twoCellAnchor>
  <xdr:twoCellAnchor editAs="oneCell">
    <xdr:from>
      <xdr:col>3</xdr:col>
      <xdr:colOff>35984</xdr:colOff>
      <xdr:row>62</xdr:row>
      <xdr:rowOff>110066</xdr:rowOff>
    </xdr:from>
    <xdr:to>
      <xdr:col>3</xdr:col>
      <xdr:colOff>873201</xdr:colOff>
      <xdr:row>62</xdr:row>
      <xdr:rowOff>384809</xdr:rowOff>
    </xdr:to>
    <xdr:pic>
      <xdr:nvPicPr>
        <xdr:cNvPr id="6" name="Picture 5">
          <a:extLst>
            <a:ext uri="{FF2B5EF4-FFF2-40B4-BE49-F238E27FC236}">
              <a16:creationId xmlns:a16="http://schemas.microsoft.com/office/drawing/2014/main" id="{00000000-0008-0000-0B00-000006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7264401" y="3369733"/>
          <a:ext cx="831502" cy="296333"/>
        </a:xfrm>
        <a:prstGeom prst="rect">
          <a:avLst/>
        </a:prstGeom>
      </xdr:spPr>
    </xdr:pic>
    <xdr:clientData/>
  </xdr:twoCellAnchor>
  <xdr:twoCellAnchor editAs="oneCell">
    <xdr:from>
      <xdr:col>3</xdr:col>
      <xdr:colOff>19050</xdr:colOff>
      <xdr:row>63</xdr:row>
      <xdr:rowOff>93133</xdr:rowOff>
    </xdr:from>
    <xdr:to>
      <xdr:col>3</xdr:col>
      <xdr:colOff>841027</xdr:colOff>
      <xdr:row>63</xdr:row>
      <xdr:rowOff>416136</xdr:rowOff>
    </xdr:to>
    <xdr:pic>
      <xdr:nvPicPr>
        <xdr:cNvPr id="8" name="Picture 7">
          <a:extLst>
            <a:ext uri="{FF2B5EF4-FFF2-40B4-BE49-F238E27FC236}">
              <a16:creationId xmlns:a16="http://schemas.microsoft.com/office/drawing/2014/main" id="{00000000-0008-0000-0B00-000008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7247467" y="3850216"/>
          <a:ext cx="831502" cy="296333"/>
        </a:xfrm>
        <a:prstGeom prst="rect">
          <a:avLst/>
        </a:prstGeom>
      </xdr:spPr>
    </xdr:pic>
    <xdr:clientData/>
  </xdr:twoCellAnchor>
  <xdr:twoCellAnchor editAs="oneCell">
    <xdr:from>
      <xdr:col>3</xdr:col>
      <xdr:colOff>254000</xdr:colOff>
      <xdr:row>64</xdr:row>
      <xdr:rowOff>74085</xdr:rowOff>
    </xdr:from>
    <xdr:to>
      <xdr:col>3</xdr:col>
      <xdr:colOff>612563</xdr:colOff>
      <xdr:row>64</xdr:row>
      <xdr:rowOff>416157</xdr:rowOff>
    </xdr:to>
    <xdr:pic>
      <xdr:nvPicPr>
        <xdr:cNvPr id="20" name="Picture 19">
          <a:extLst>
            <a:ext uri="{FF2B5EF4-FFF2-40B4-BE49-F238E27FC236}">
              <a16:creationId xmlns:a16="http://schemas.microsoft.com/office/drawing/2014/main" id="{00000000-0008-0000-0B00-000014000000}"/>
            </a:ext>
          </a:extLst>
        </xdr:cNvPr>
        <xdr:cNvPicPr>
          <a:picLocks noChangeAspect="1"/>
        </xdr:cNvPicPr>
      </xdr:nvPicPr>
      <xdr:blipFill rotWithShape="1">
        <a:blip xmlns:r="http://schemas.openxmlformats.org/officeDocument/2006/relationships" r:embed="rId7" cstate="print">
          <a:extLst>
            <a:ext uri="{28A0092B-C50C-407E-A947-70E740481C1C}">
              <a14:useLocalDpi xmlns:a14="http://schemas.microsoft.com/office/drawing/2010/main" val="0"/>
            </a:ext>
          </a:extLst>
        </a:blip>
        <a:srcRect l="11627" t="19622" r="4652" b="12791"/>
        <a:stretch/>
      </xdr:blipFill>
      <xdr:spPr>
        <a:xfrm>
          <a:off x="4053417" y="24479252"/>
          <a:ext cx="359833" cy="330642"/>
        </a:xfrm>
        <a:prstGeom prst="rect">
          <a:avLst/>
        </a:prstGeom>
      </xdr:spPr>
    </xdr:pic>
    <xdr:clientData/>
  </xdr:twoCellAnchor>
  <xdr:twoCellAnchor editAs="oneCell">
    <xdr:from>
      <xdr:col>3</xdr:col>
      <xdr:colOff>254000</xdr:colOff>
      <xdr:row>65</xdr:row>
      <xdr:rowOff>116417</xdr:rowOff>
    </xdr:from>
    <xdr:to>
      <xdr:col>3</xdr:col>
      <xdr:colOff>612563</xdr:colOff>
      <xdr:row>65</xdr:row>
      <xdr:rowOff>453409</xdr:rowOff>
    </xdr:to>
    <xdr:pic>
      <xdr:nvPicPr>
        <xdr:cNvPr id="2" name="Picture 1">
          <a:extLst>
            <a:ext uri="{FF2B5EF4-FFF2-40B4-BE49-F238E27FC236}">
              <a16:creationId xmlns:a16="http://schemas.microsoft.com/office/drawing/2014/main" id="{00000000-0008-0000-0B00-000002000000}"/>
            </a:ext>
          </a:extLst>
        </xdr:cNvPr>
        <xdr:cNvPicPr>
          <a:picLocks noChangeAspect="1"/>
        </xdr:cNvPicPr>
      </xdr:nvPicPr>
      <xdr:blipFill rotWithShape="1">
        <a:blip xmlns:r="http://schemas.openxmlformats.org/officeDocument/2006/relationships" r:embed="rId7" cstate="print">
          <a:extLst>
            <a:ext uri="{28A0092B-C50C-407E-A947-70E740481C1C}">
              <a14:useLocalDpi xmlns:a14="http://schemas.microsoft.com/office/drawing/2010/main" val="0"/>
            </a:ext>
          </a:extLst>
        </a:blip>
        <a:srcRect l="11627" t="19622" r="4652" b="12791"/>
        <a:stretch/>
      </xdr:blipFill>
      <xdr:spPr>
        <a:xfrm>
          <a:off x="4053417" y="24997834"/>
          <a:ext cx="359833" cy="330642"/>
        </a:xfrm>
        <a:prstGeom prst="rect">
          <a:avLst/>
        </a:prstGeom>
      </xdr:spPr>
    </xdr:pic>
    <xdr:clientData/>
  </xdr:twoCellAnchor>
  <xdr:twoCellAnchor editAs="oneCell">
    <xdr:from>
      <xdr:col>3</xdr:col>
      <xdr:colOff>264583</xdr:colOff>
      <xdr:row>66</xdr:row>
      <xdr:rowOff>95250</xdr:rowOff>
    </xdr:from>
    <xdr:to>
      <xdr:col>3</xdr:col>
      <xdr:colOff>612986</xdr:colOff>
      <xdr:row>66</xdr:row>
      <xdr:rowOff>422082</xdr:rowOff>
    </xdr:to>
    <xdr:pic>
      <xdr:nvPicPr>
        <xdr:cNvPr id="10" name="Picture 9">
          <a:extLst>
            <a:ext uri="{FF2B5EF4-FFF2-40B4-BE49-F238E27FC236}">
              <a16:creationId xmlns:a16="http://schemas.microsoft.com/office/drawing/2014/main" id="{00000000-0008-0000-0B00-00000A000000}"/>
            </a:ext>
          </a:extLst>
        </xdr:cNvPr>
        <xdr:cNvPicPr>
          <a:picLocks noChangeAspect="1"/>
        </xdr:cNvPicPr>
      </xdr:nvPicPr>
      <xdr:blipFill rotWithShape="1">
        <a:blip xmlns:r="http://schemas.openxmlformats.org/officeDocument/2006/relationships" r:embed="rId8" cstate="print">
          <a:extLst>
            <a:ext uri="{28A0092B-C50C-407E-A947-70E740481C1C}">
              <a14:useLocalDpi xmlns:a14="http://schemas.microsoft.com/office/drawing/2010/main" val="0"/>
            </a:ext>
          </a:extLst>
        </a:blip>
        <a:srcRect l="11627" t="19622" r="4652" b="12791"/>
        <a:stretch/>
      </xdr:blipFill>
      <xdr:spPr>
        <a:xfrm>
          <a:off x="4064000" y="25452917"/>
          <a:ext cx="359833" cy="330642"/>
        </a:xfrm>
        <a:prstGeom prst="rect">
          <a:avLst/>
        </a:prstGeom>
      </xdr:spPr>
    </xdr:pic>
    <xdr:clientData/>
  </xdr:twoCellAnchor>
  <xdr:twoCellAnchor editAs="oneCell">
    <xdr:from>
      <xdr:col>3</xdr:col>
      <xdr:colOff>275167</xdr:colOff>
      <xdr:row>67</xdr:row>
      <xdr:rowOff>95250</xdr:rowOff>
    </xdr:from>
    <xdr:to>
      <xdr:col>3</xdr:col>
      <xdr:colOff>643890</xdr:colOff>
      <xdr:row>67</xdr:row>
      <xdr:rowOff>422082</xdr:rowOff>
    </xdr:to>
    <xdr:pic>
      <xdr:nvPicPr>
        <xdr:cNvPr id="12" name="Picture 11">
          <a:extLst>
            <a:ext uri="{FF2B5EF4-FFF2-40B4-BE49-F238E27FC236}">
              <a16:creationId xmlns:a16="http://schemas.microsoft.com/office/drawing/2014/main" id="{00000000-0008-0000-0B00-00000C000000}"/>
            </a:ext>
          </a:extLst>
        </xdr:cNvPr>
        <xdr:cNvPicPr>
          <a:picLocks noChangeAspect="1"/>
        </xdr:cNvPicPr>
      </xdr:nvPicPr>
      <xdr:blipFill rotWithShape="1">
        <a:blip xmlns:r="http://schemas.openxmlformats.org/officeDocument/2006/relationships" r:embed="rId9" cstate="print">
          <a:extLst>
            <a:ext uri="{28A0092B-C50C-407E-A947-70E740481C1C}">
              <a14:useLocalDpi xmlns:a14="http://schemas.microsoft.com/office/drawing/2010/main" val="0"/>
            </a:ext>
          </a:extLst>
        </a:blip>
        <a:srcRect l="11627" t="19622" r="4652" b="12791"/>
        <a:stretch/>
      </xdr:blipFill>
      <xdr:spPr>
        <a:xfrm>
          <a:off x="4074584" y="25929167"/>
          <a:ext cx="359833" cy="330642"/>
        </a:xfrm>
        <a:prstGeom prst="rect">
          <a:avLst/>
        </a:prstGeom>
      </xdr:spPr>
    </xdr:pic>
    <xdr:clientData/>
  </xdr:twoCellAnchor>
  <xdr:twoCellAnchor editAs="oneCell">
    <xdr:from>
      <xdr:col>3</xdr:col>
      <xdr:colOff>264583</xdr:colOff>
      <xdr:row>68</xdr:row>
      <xdr:rowOff>63500</xdr:rowOff>
    </xdr:from>
    <xdr:to>
      <xdr:col>3</xdr:col>
      <xdr:colOff>612986</xdr:colOff>
      <xdr:row>68</xdr:row>
      <xdr:rowOff>383982</xdr:rowOff>
    </xdr:to>
    <xdr:pic>
      <xdr:nvPicPr>
        <xdr:cNvPr id="13" name="Picture 12">
          <a:extLst>
            <a:ext uri="{FF2B5EF4-FFF2-40B4-BE49-F238E27FC236}">
              <a16:creationId xmlns:a16="http://schemas.microsoft.com/office/drawing/2014/main" id="{00000000-0008-0000-0B00-00000D000000}"/>
            </a:ext>
          </a:extLst>
        </xdr:cNvPr>
        <xdr:cNvPicPr>
          <a:picLocks noChangeAspect="1"/>
        </xdr:cNvPicPr>
      </xdr:nvPicPr>
      <xdr:blipFill rotWithShape="1">
        <a:blip xmlns:r="http://schemas.openxmlformats.org/officeDocument/2006/relationships" r:embed="rId10" cstate="print">
          <a:extLst>
            <a:ext uri="{28A0092B-C50C-407E-A947-70E740481C1C}">
              <a14:useLocalDpi xmlns:a14="http://schemas.microsoft.com/office/drawing/2010/main" val="0"/>
            </a:ext>
          </a:extLst>
        </a:blip>
        <a:srcRect l="11627" t="19622" r="4652" b="12791"/>
        <a:stretch/>
      </xdr:blipFill>
      <xdr:spPr>
        <a:xfrm>
          <a:off x="4064000" y="26373667"/>
          <a:ext cx="359833" cy="330642"/>
        </a:xfrm>
        <a:prstGeom prst="rect">
          <a:avLst/>
        </a:prstGeom>
      </xdr:spPr>
    </xdr:pic>
    <xdr:clientData/>
  </xdr:twoCellAnchor>
  <xdr:twoCellAnchor editAs="oneCell">
    <xdr:from>
      <xdr:col>3</xdr:col>
      <xdr:colOff>264583</xdr:colOff>
      <xdr:row>69</xdr:row>
      <xdr:rowOff>84666</xdr:rowOff>
    </xdr:from>
    <xdr:to>
      <xdr:col>3</xdr:col>
      <xdr:colOff>612986</xdr:colOff>
      <xdr:row>69</xdr:row>
      <xdr:rowOff>415308</xdr:rowOff>
    </xdr:to>
    <xdr:pic>
      <xdr:nvPicPr>
        <xdr:cNvPr id="14" name="Picture 13">
          <a:extLst>
            <a:ext uri="{FF2B5EF4-FFF2-40B4-BE49-F238E27FC236}">
              <a16:creationId xmlns:a16="http://schemas.microsoft.com/office/drawing/2014/main" id="{00000000-0008-0000-0B00-00000E000000}"/>
            </a:ext>
          </a:extLst>
        </xdr:cNvPr>
        <xdr:cNvPicPr>
          <a:picLocks noChangeAspect="1"/>
        </xdr:cNvPicPr>
      </xdr:nvPicPr>
      <xdr:blipFill rotWithShape="1">
        <a:blip xmlns:r="http://schemas.openxmlformats.org/officeDocument/2006/relationships" r:embed="rId11" cstate="print">
          <a:extLst>
            <a:ext uri="{28A0092B-C50C-407E-A947-70E740481C1C}">
              <a14:useLocalDpi xmlns:a14="http://schemas.microsoft.com/office/drawing/2010/main" val="0"/>
            </a:ext>
          </a:extLst>
        </a:blip>
        <a:srcRect l="11627" t="19622" r="4652" b="12791"/>
        <a:stretch/>
      </xdr:blipFill>
      <xdr:spPr>
        <a:xfrm>
          <a:off x="4064000" y="26871083"/>
          <a:ext cx="359833" cy="330642"/>
        </a:xfrm>
        <a:prstGeom prst="rect">
          <a:avLst/>
        </a:prstGeom>
      </xdr:spPr>
    </xdr:pic>
    <xdr:clientData/>
  </xdr:twoCellAnchor>
  <xdr:twoCellAnchor editAs="oneCell">
    <xdr:from>
      <xdr:col>3</xdr:col>
      <xdr:colOff>254000</xdr:colOff>
      <xdr:row>70</xdr:row>
      <xdr:rowOff>84667</xdr:rowOff>
    </xdr:from>
    <xdr:to>
      <xdr:col>3</xdr:col>
      <xdr:colOff>612563</xdr:colOff>
      <xdr:row>70</xdr:row>
      <xdr:rowOff>415309</xdr:rowOff>
    </xdr:to>
    <xdr:pic>
      <xdr:nvPicPr>
        <xdr:cNvPr id="15" name="Picture 14">
          <a:extLst>
            <a:ext uri="{FF2B5EF4-FFF2-40B4-BE49-F238E27FC236}">
              <a16:creationId xmlns:a16="http://schemas.microsoft.com/office/drawing/2014/main" id="{00000000-0008-0000-0B00-00000F000000}"/>
            </a:ext>
          </a:extLst>
        </xdr:cNvPr>
        <xdr:cNvPicPr>
          <a:picLocks noChangeAspect="1"/>
        </xdr:cNvPicPr>
      </xdr:nvPicPr>
      <xdr:blipFill rotWithShape="1">
        <a:blip xmlns:r="http://schemas.openxmlformats.org/officeDocument/2006/relationships" r:embed="rId12" cstate="print">
          <a:extLst>
            <a:ext uri="{28A0092B-C50C-407E-A947-70E740481C1C}">
              <a14:useLocalDpi xmlns:a14="http://schemas.microsoft.com/office/drawing/2010/main" val="0"/>
            </a:ext>
          </a:extLst>
        </a:blip>
        <a:srcRect l="11627" t="19622" r="4652" b="12791"/>
        <a:stretch/>
      </xdr:blipFill>
      <xdr:spPr>
        <a:xfrm>
          <a:off x="4053417" y="27347334"/>
          <a:ext cx="359833" cy="330642"/>
        </a:xfrm>
        <a:prstGeom prst="rect">
          <a:avLst/>
        </a:prstGeom>
      </xdr:spPr>
    </xdr:pic>
    <xdr:clientData/>
  </xdr:twoCellAnchor>
  <xdr:twoCellAnchor editAs="oneCell">
    <xdr:from>
      <xdr:col>3</xdr:col>
      <xdr:colOff>254000</xdr:colOff>
      <xdr:row>71</xdr:row>
      <xdr:rowOff>105833</xdr:rowOff>
    </xdr:from>
    <xdr:to>
      <xdr:col>3</xdr:col>
      <xdr:colOff>612563</xdr:colOff>
      <xdr:row>71</xdr:row>
      <xdr:rowOff>422505</xdr:rowOff>
    </xdr:to>
    <xdr:pic>
      <xdr:nvPicPr>
        <xdr:cNvPr id="16" name="Picture 15">
          <a:extLst>
            <a:ext uri="{FF2B5EF4-FFF2-40B4-BE49-F238E27FC236}">
              <a16:creationId xmlns:a16="http://schemas.microsoft.com/office/drawing/2014/main" id="{00000000-0008-0000-0B00-000010000000}"/>
            </a:ext>
          </a:extLst>
        </xdr:cNvPr>
        <xdr:cNvPicPr>
          <a:picLocks noChangeAspect="1"/>
        </xdr:cNvPicPr>
      </xdr:nvPicPr>
      <xdr:blipFill rotWithShape="1">
        <a:blip xmlns:r="http://schemas.openxmlformats.org/officeDocument/2006/relationships" r:embed="rId13" cstate="print">
          <a:extLst>
            <a:ext uri="{28A0092B-C50C-407E-A947-70E740481C1C}">
              <a14:useLocalDpi xmlns:a14="http://schemas.microsoft.com/office/drawing/2010/main" val="0"/>
            </a:ext>
          </a:extLst>
        </a:blip>
        <a:srcRect l="11627" t="19622" r="4652" b="12791"/>
        <a:stretch/>
      </xdr:blipFill>
      <xdr:spPr>
        <a:xfrm>
          <a:off x="4053417" y="27844750"/>
          <a:ext cx="359833" cy="330642"/>
        </a:xfrm>
        <a:prstGeom prst="rect">
          <a:avLst/>
        </a:prstGeom>
      </xdr:spPr>
    </xdr:pic>
    <xdr:clientData/>
  </xdr:twoCellAnchor>
  <xdr:twoCellAnchor editAs="oneCell">
    <xdr:from>
      <xdr:col>3</xdr:col>
      <xdr:colOff>232833</xdr:colOff>
      <xdr:row>72</xdr:row>
      <xdr:rowOff>84666</xdr:rowOff>
    </xdr:from>
    <xdr:to>
      <xdr:col>3</xdr:col>
      <xdr:colOff>606636</xdr:colOff>
      <xdr:row>72</xdr:row>
      <xdr:rowOff>415308</xdr:rowOff>
    </xdr:to>
    <xdr:pic>
      <xdr:nvPicPr>
        <xdr:cNvPr id="17" name="Picture 16">
          <a:extLst>
            <a:ext uri="{FF2B5EF4-FFF2-40B4-BE49-F238E27FC236}">
              <a16:creationId xmlns:a16="http://schemas.microsoft.com/office/drawing/2014/main" id="{00000000-0008-0000-0B00-000011000000}"/>
            </a:ext>
          </a:extLst>
        </xdr:cNvPr>
        <xdr:cNvPicPr>
          <a:picLocks noChangeAspect="1"/>
        </xdr:cNvPicPr>
      </xdr:nvPicPr>
      <xdr:blipFill rotWithShape="1">
        <a:blip xmlns:r="http://schemas.openxmlformats.org/officeDocument/2006/relationships" r:embed="rId14" cstate="print">
          <a:extLst>
            <a:ext uri="{28A0092B-C50C-407E-A947-70E740481C1C}">
              <a14:useLocalDpi xmlns:a14="http://schemas.microsoft.com/office/drawing/2010/main" val="0"/>
            </a:ext>
          </a:extLst>
        </a:blip>
        <a:srcRect l="11627" t="19622" r="4652" b="12791"/>
        <a:stretch/>
      </xdr:blipFill>
      <xdr:spPr>
        <a:xfrm>
          <a:off x="4032250" y="28299833"/>
          <a:ext cx="359833" cy="330642"/>
        </a:xfrm>
        <a:prstGeom prst="rect">
          <a:avLst/>
        </a:prstGeom>
      </xdr:spPr>
    </xdr:pic>
    <xdr:clientData/>
  </xdr:twoCellAnchor>
  <xdr:twoCellAnchor editAs="oneCell">
    <xdr:from>
      <xdr:col>3</xdr:col>
      <xdr:colOff>232834</xdr:colOff>
      <xdr:row>73</xdr:row>
      <xdr:rowOff>105833</xdr:rowOff>
    </xdr:from>
    <xdr:to>
      <xdr:col>3</xdr:col>
      <xdr:colOff>606637</xdr:colOff>
      <xdr:row>73</xdr:row>
      <xdr:rowOff>422505</xdr:rowOff>
    </xdr:to>
    <xdr:pic>
      <xdr:nvPicPr>
        <xdr:cNvPr id="18" name="Picture 17">
          <a:extLst>
            <a:ext uri="{FF2B5EF4-FFF2-40B4-BE49-F238E27FC236}">
              <a16:creationId xmlns:a16="http://schemas.microsoft.com/office/drawing/2014/main" id="{00000000-0008-0000-0B00-000012000000}"/>
            </a:ext>
          </a:extLst>
        </xdr:cNvPr>
        <xdr:cNvPicPr>
          <a:picLocks noChangeAspect="1"/>
        </xdr:cNvPicPr>
      </xdr:nvPicPr>
      <xdr:blipFill rotWithShape="1">
        <a:blip xmlns:r="http://schemas.openxmlformats.org/officeDocument/2006/relationships" r:embed="rId15" cstate="print">
          <a:extLst>
            <a:ext uri="{28A0092B-C50C-407E-A947-70E740481C1C}">
              <a14:useLocalDpi xmlns:a14="http://schemas.microsoft.com/office/drawing/2010/main" val="0"/>
            </a:ext>
          </a:extLst>
        </a:blip>
        <a:srcRect l="11627" t="19622" r="4652" b="12791"/>
        <a:stretch/>
      </xdr:blipFill>
      <xdr:spPr>
        <a:xfrm>
          <a:off x="4032251" y="28797250"/>
          <a:ext cx="359833" cy="330642"/>
        </a:xfrm>
        <a:prstGeom prst="rect">
          <a:avLst/>
        </a:prstGeom>
      </xdr:spPr>
    </xdr:pic>
    <xdr:clientData/>
  </xdr:twoCellAnchor>
  <xdr:twoCellAnchor editAs="oneCell">
    <xdr:from>
      <xdr:col>3</xdr:col>
      <xdr:colOff>116416</xdr:colOff>
      <xdr:row>60</xdr:row>
      <xdr:rowOff>74083</xdr:rowOff>
    </xdr:from>
    <xdr:to>
      <xdr:col>3</xdr:col>
      <xdr:colOff>811954</xdr:colOff>
      <xdr:row>60</xdr:row>
      <xdr:rowOff>436879</xdr:rowOff>
    </xdr:to>
    <xdr:pic>
      <xdr:nvPicPr>
        <xdr:cNvPr id="21" name="Picture 20">
          <a:extLst>
            <a:ext uri="{FF2B5EF4-FFF2-40B4-BE49-F238E27FC236}">
              <a16:creationId xmlns:a16="http://schemas.microsoft.com/office/drawing/2014/main" id="{00000000-0008-0000-0B00-000015000000}"/>
            </a:ext>
          </a:extLst>
        </xdr:cNvPr>
        <xdr:cNvPicPr>
          <a:picLocks noChangeAspect="1"/>
        </xdr:cNvPicPr>
      </xdr:nvPicPr>
      <xdr:blipFill rotWithShape="1">
        <a:blip xmlns:r="http://schemas.openxmlformats.org/officeDocument/2006/relationships" r:embed="rId16" cstate="print">
          <a:extLst>
            <a:ext uri="{28A0092B-C50C-407E-A947-70E740481C1C}">
              <a14:useLocalDpi xmlns:a14="http://schemas.microsoft.com/office/drawing/2010/main" val="0"/>
            </a:ext>
          </a:extLst>
        </a:blip>
        <a:srcRect l="9277" r="15345" b="-16667"/>
        <a:stretch/>
      </xdr:blipFill>
      <xdr:spPr>
        <a:xfrm>
          <a:off x="4148666" y="23241000"/>
          <a:ext cx="687918" cy="370416"/>
        </a:xfrm>
        <a:prstGeom prst="rect">
          <a:avLst/>
        </a:prstGeom>
      </xdr:spPr>
    </xdr:pic>
    <xdr:clientData/>
  </xdr:twoCellAnchor>
  <xdr:twoCellAnchor editAs="oneCell">
    <xdr:from>
      <xdr:col>3</xdr:col>
      <xdr:colOff>201083</xdr:colOff>
      <xdr:row>55</xdr:row>
      <xdr:rowOff>31750</xdr:rowOff>
    </xdr:from>
    <xdr:to>
      <xdr:col>3</xdr:col>
      <xdr:colOff>687917</xdr:colOff>
      <xdr:row>55</xdr:row>
      <xdr:rowOff>455084</xdr:rowOff>
    </xdr:to>
    <xdr:pic>
      <xdr:nvPicPr>
        <xdr:cNvPr id="22" name="Picture 21">
          <a:extLst>
            <a:ext uri="{FF2B5EF4-FFF2-40B4-BE49-F238E27FC236}">
              <a16:creationId xmlns:a16="http://schemas.microsoft.com/office/drawing/2014/main" id="{00000000-0008-0000-0B00-000016000000}"/>
            </a:ext>
          </a:extLst>
        </xdr:cNvPr>
        <xdr:cNvPicPr>
          <a:picLocks noChangeAspect="1"/>
        </xdr:cNvPicPr>
      </xdr:nvPicPr>
      <xdr:blipFill rotWithShape="1">
        <a:blip xmlns:r="http://schemas.openxmlformats.org/officeDocument/2006/relationships" r:embed="rId17" cstate="print">
          <a:extLst>
            <a:ext uri="{28A0092B-C50C-407E-A947-70E740481C1C}">
              <a14:useLocalDpi xmlns:a14="http://schemas.microsoft.com/office/drawing/2010/main" val="0"/>
            </a:ext>
          </a:extLst>
        </a:blip>
        <a:srcRect l="7273" t="12728" r="9091" b="14544"/>
        <a:stretch/>
      </xdr:blipFill>
      <xdr:spPr>
        <a:xfrm>
          <a:off x="4233333" y="21293667"/>
          <a:ext cx="486834" cy="423334"/>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8707B90B-3273-46BF-B268-52A8817655AD}" name="Table14" displayName="Table14" ref="E4:AI49" totalsRowShown="0" tableBorderDxfId="147">
  <autoFilter ref="E4:AI49" xr:uid="{8707B90B-3273-46BF-B268-52A8817655AD}"/>
  <tableColumns count="31">
    <tableColumn id="1" xr3:uid="{0531A995-EA0B-4D44-A92A-1352982E9E4E}" name="Row/Column" dataDxfId="146"/>
    <tableColumn id="2" xr3:uid="{E4E172B8-2ABE-4929-B3A9-1EC2A86803A6}" name="Acosta A"/>
    <tableColumn id="3" xr3:uid="{E92C26ED-4A50-4700-A9F9-876F52FE125A}" name="Acosta 1"/>
    <tableColumn id="4" xr3:uid="{F89DE604-DC8B-40B0-8B19-F6AD860DA71A}" name="Acosta 2"/>
    <tableColumn id="5" xr3:uid="{3FD58F3E-E44C-4A24-902F-6B1FCC788F6D}" name="Acosta 3"/>
    <tableColumn id="6" xr3:uid="{B709904E-5194-4D2A-B008-1B905D5F5A56}" name="USA 1"/>
    <tableColumn id="7" xr3:uid="{C730BA6F-C292-45F9-B39B-DCBDBCCC869D}" name="USA 2"/>
    <tableColumn id="8" xr3:uid="{166A1FBB-C5E5-4065-9800-E7D680112612}" name="USA 3"/>
    <tableColumn id="9" xr3:uid="{D89714C6-296F-42B9-A7FF-73C15A9AB7C4}" name="USA 4"/>
    <tableColumn id="10" xr3:uid="{2A5F358C-E95C-4158-8DB8-1E5FCB57FA4A}" name="USA 5"/>
    <tableColumn id="11" xr3:uid="{C5CA797C-93BB-420B-84F2-F202C21C3697}" name="USA 6"/>
    <tableColumn id="12" xr3:uid="{779ED491-47AE-4983-8A69-5F3CCAB317EC}" name="USA 7"/>
    <tableColumn id="13" xr3:uid="{05600F79-4B25-46C2-A38B-9681F91D96A7}" name="USA 8"/>
    <tableColumn id="14" xr3:uid="{9E764B8D-4B50-48C1-BCFA-37BCA81DDF2C}" name="USA 9"/>
    <tableColumn id="15" xr3:uid="{182273A5-9174-4B6C-98FB-A057EC773A05}" name="UK 1"/>
    <tableColumn id="16" xr3:uid="{FF83853A-157F-4088-8022-E1702957D760}" name="UK 2"/>
    <tableColumn id="17" xr3:uid="{969C7587-6635-44ED-8381-16CCF60FACC5}" name="UK 3"/>
    <tableColumn id="18" xr3:uid="{0DF1021F-B65A-4327-BDBE-4C8DB393F36D}" name="UK 4"/>
    <tableColumn id="19" xr3:uid="{6940FE4E-EA9E-486C-9871-4A1ACB4F3C77}" name="UK 5"/>
    <tableColumn id="20" xr3:uid="{7F24B734-A096-46E7-8E04-A82207C47C6F}" name="UK 6"/>
    <tableColumn id="21" xr3:uid="{03F10C39-B28F-4D8D-BD96-7A0D50C2E70B}" name="EU 1"/>
    <tableColumn id="22" xr3:uid="{C2AE6678-196C-43AF-A41E-108F4A23C0BD}" name="EU 2"/>
    <tableColumn id="23" xr3:uid="{D19D3863-7C0B-42BC-A3A1-20342B41EE38}" name="EU 3"/>
    <tableColumn id="24" xr3:uid="{A83546F7-95B9-411F-9DD8-3C251E935432}" name="AUS 1"/>
    <tableColumn id="25" xr3:uid="{44229C51-2BBE-4E3B-8E1A-9204BD5FADFB}" name="AUS 2"/>
    <tableColumn id="26" xr3:uid="{68E63C30-0FC8-452E-89D1-4989DD18970D}" name="AUS 3"/>
    <tableColumn id="27" xr3:uid="{8D4121F2-4C85-46C1-BD78-038D6AD1B418}" name="AUS 4"/>
    <tableColumn id="28" xr3:uid="{DDB07358-E0C9-4EC4-AF58-3D604E87A759}" name="AUS 5"/>
    <tableColumn id="29" xr3:uid="{664171A7-CB15-4757-B631-2F896EDE1457}" name="AUS 6"/>
    <tableColumn id="30" xr3:uid="{E24C4282-1A6A-4C2B-9B6A-870559177DA5}" name="AUS 7"/>
    <tableColumn id="31" xr3:uid="{6C04E989-9543-4FFD-9C87-C11AB54948FC}" name="AUS 8"/>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1AD8C76A-0850-498F-A937-C0F27D27F9EA}" name="acosta" displayName="acosta" ref="D5:G48" totalsRowShown="0" headerRowDxfId="145" tableBorderDxfId="144">
  <autoFilter ref="D5:G48" xr:uid="{1AD8C76A-0850-498F-A937-C0F27D27F9EA}"/>
  <tableColumns count="4">
    <tableColumn id="1" xr3:uid="{31E991D7-4586-444A-93EC-2A01CCBF79EC}" name="Acosta adult" dataDxfId="143"/>
    <tableColumn id="2" xr3:uid="{A7A67FB9-9E41-46E2-9E59-0A4D0515FDE5}" name="1st trimester" dataDxfId="142"/>
    <tableColumn id="3" xr3:uid="{C9218247-5F02-4C38-8AF8-70D2A781A477}" name="2nd trimester" dataDxfId="141"/>
    <tableColumn id="4" xr3:uid="{4CF59C6A-0C03-4C2A-AA38-A5FB9BB386C1}" name="3rd trimester" dataDxfId="140"/>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8A054EBC-C6B6-4B11-AAE0-6E9B2E7B5912}" name="USA" displayName="USA" ref="I5:Q48" totalsRowShown="0" headerRowDxfId="139" headerRowBorderDxfId="138" tableBorderDxfId="137">
  <autoFilter ref="I5:Q48" xr:uid="{8A054EBC-C6B6-4B11-AAE0-6E9B2E7B5912}"/>
  <tableColumns count="9">
    <tableColumn id="1" xr3:uid="{572F9A02-E8F5-4B36-B7D1-29556894EEC2}" name="31-50 F" dataDxfId="136"/>
    <tableColumn id="2" xr3:uid="{6860F95A-2487-48A7-9D80-999B5E2855A0}" name="51-70 F"/>
    <tableColumn id="3" xr3:uid="{D11C518D-F7F3-48E0-9DB8-FF420539B74D}" name="&gt;70 F" dataDxfId="135"/>
    <tableColumn id="4" xr3:uid="{32113B3C-E59A-420F-880A-230DA60A6CFC}" name="&lt;18 preg" dataDxfId="134"/>
    <tableColumn id="5" xr3:uid="{B4C97203-A2BF-47A9-A1DD-5782B6A8EB6C}" name="19-30 preg" dataDxfId="133"/>
    <tableColumn id="6" xr3:uid="{B23578FF-64EF-40D5-9E23-2067FA208B1F}" name="31-50 preg" dataDxfId="132"/>
    <tableColumn id="7" xr3:uid="{1306EC2D-90EB-42D8-923F-040681FD0E9C}" name="&lt;18 lactation" dataDxfId="131"/>
    <tableColumn id="8" xr3:uid="{C731CF32-EF03-472A-9E9A-94F9A3927E1D}" name="19-30 lactation" dataDxfId="130"/>
    <tableColumn id="9" xr3:uid="{11A8BD1F-2B91-46CD-A389-4871BAC49FE7}" name="31-50 lactation" dataDxfId="129"/>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3EDFF4B0-21BE-42EB-A60A-A8017B9407DD}" name="UK" displayName="UK" ref="S5:X48" totalsRowShown="0" headerRowDxfId="128" dataDxfId="126" headerRowBorderDxfId="127" tableBorderDxfId="125">
  <autoFilter ref="S5:X48" xr:uid="{3EDFF4B0-21BE-42EB-A60A-A8017B9407DD}"/>
  <tableColumns count="6">
    <tableColumn id="1" xr3:uid="{AB745B69-EF67-4A37-9817-5C1E0B925CA9}" name="55-74 F" dataDxfId="124"/>
    <tableColumn id="2" xr3:uid="{C9216D30-A693-4913-AB7B-B6937DBE610B}" name="&gt;75 F" dataDxfId="123"/>
    <tableColumn id="3" xr3:uid="{C241D612-BD71-479B-A09B-627B49B68830}" name="15-18 preg" dataDxfId="122"/>
    <tableColumn id="4" xr3:uid="{9192A172-B874-4F1D-8A72-B7AFFE2DEBA7}" name="19-50 preg" dataDxfId="121"/>
    <tableColumn id="5" xr3:uid="{BB5A6FE6-D28A-4FFF-870E-623BC041E207}" name="15-18 lactation" dataDxfId="120"/>
    <tableColumn id="6" xr3:uid="{AED87ED7-C4E6-4C91-B261-5443A6473BB3}" name="19-50 lactation" dataDxfId="119"/>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2EEA179C-2F5E-43E8-A833-A5D36A943982}" name="EU" displayName="EU" ref="Z5:AB48" totalsRowShown="0" headerRowDxfId="118" headerRowBorderDxfId="117" tableBorderDxfId="116">
  <autoFilter ref="Z5:AB48" xr:uid="{2EEA179C-2F5E-43E8-A833-A5D36A943982}"/>
  <tableColumns count="3">
    <tableColumn id="1" xr3:uid="{0DDEF953-AC16-4B1D-B31C-970A926FE1A8}" name="Adult female" dataDxfId="115"/>
    <tableColumn id="2" xr3:uid="{D3D6A21C-62C1-4A48-AAD4-3DF080049609}" name="pregnancy" dataDxfId="114"/>
    <tableColumn id="3" xr3:uid="{EBBD21D9-F3D5-429E-B662-4D7C66ACA9B3}" name="lactation" dataDxfId="113"/>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6030FE8E-2953-4223-8DEE-29705943816B}" name="AUS" displayName="AUS" ref="AD5:AK48" totalsRowShown="0" headerRowDxfId="112" dataDxfId="110" headerRowBorderDxfId="111" tableBorderDxfId="109">
  <autoFilter ref="AD5:AK48" xr:uid="{6030FE8E-2953-4223-8DEE-29705943816B}"/>
  <tableColumns count="8">
    <tableColumn id="1" xr3:uid="{C276E3A6-C80C-4925-8408-2F59CA77BF55}" name="51-70 F" dataDxfId="108"/>
    <tableColumn id="2" xr3:uid="{FB411190-D9EA-4C55-AFA5-05ABB3F5E7D8}" name="&gt;70 yr F" dataDxfId="107"/>
    <tableColumn id="3" xr3:uid="{8C38CE09-E08F-444A-9CCB-4F4D96D8CDD3}" name="14-18 preg" dataDxfId="106"/>
    <tableColumn id="4" xr3:uid="{7A8209AF-6935-48F4-9AD8-C97D73B7AC34}" name="19-30 preg" dataDxfId="105"/>
    <tableColumn id="5" xr3:uid="{C5D8ADC3-72F7-41CC-B0FF-F518DCC9BB50}" name="31-50 preg" dataDxfId="104"/>
    <tableColumn id="6" xr3:uid="{33995C10-C6C5-4058-B13A-7712F3D6AA91}" name="14-18 lactation" dataDxfId="103"/>
    <tableColumn id="7" xr3:uid="{871C3B94-20B4-4328-9867-FC772FD16672}" name="19-30 lactation" dataDxfId="102"/>
    <tableColumn id="8" xr3:uid="{56FCDBAC-91CA-45B3-8014-D306A64A9628}" name="31-50 lactation" dataDxfId="101"/>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81BE542B-FD60-497D-9EE5-AE22DC95EB5C}" name="RDAs" displayName="RDAs" ref="B4:W41" totalsRowShown="0" headerRowDxfId="100" dataDxfId="99" tableBorderDxfId="98">
  <autoFilter ref="B4:W41" xr:uid="{81BE542B-FD60-497D-9EE5-AE22DC95EB5C}"/>
  <tableColumns count="22">
    <tableColumn id="1" xr3:uid="{6B935A59-7478-4245-A19A-0ACF25F70727}" name="Column1" dataDxfId="97"/>
    <tableColumn id="2" xr3:uid="{1DA4CE17-0DBF-4502-A263-0EA2D19295DE}" name="Acosta RDA" dataDxfId="96"/>
    <tableColumn id="3" xr3:uid="{26E17F34-F131-4EBF-A3ED-DBB7A2E74B26}" name="Column2" dataDxfId="95"/>
    <tableColumn id="4" xr3:uid="{DA40940D-A014-4F07-AD43-3166288617C3}" name="Column3" dataDxfId="94"/>
    <tableColumn id="5" xr3:uid="{D6A32C47-90E3-462F-8C2D-89F5304353C1}" name="USA IoM RDA" dataDxfId="93"/>
    <tableColumn id="6" xr3:uid="{0F3051BB-2D8E-43D2-8BE5-560579D47F5B}" name="Column4" dataDxfId="92"/>
    <tableColumn id="7" xr3:uid="{CBB0B319-9FBB-4FE3-BC6F-2D04746F2735}" name="Column5" dataDxfId="91"/>
    <tableColumn id="8" xr3:uid="{010067E4-E118-4A66-8DA0-8E09B88D1DC7}" name="Column6" dataDxfId="90"/>
    <tableColumn id="9" xr3:uid="{04C41604-6F55-4531-9BE7-3EA4FCDD6E97}" name="Column7" dataDxfId="89"/>
    <tableColumn id="10" xr3:uid="{89FAEB0C-9CA0-4CD3-B1B0-FBC27CCF7F08}" name="Column8" dataDxfId="88"/>
    <tableColumn id="11" xr3:uid="{5517966C-287B-4A6E-BBF2-1664A29A6127}" name="UK DoH RDA" dataDxfId="87"/>
    <tableColumn id="12" xr3:uid="{44CF7AD4-B765-4267-BCD8-5F9357B45E94}" name="Column9" dataDxfId="86"/>
    <tableColumn id="13" xr3:uid="{81AB58B0-F3AF-4D59-8999-321A0D0956E9}" name="Column10" dataDxfId="85"/>
    <tableColumn id="14" xr3:uid="{2A5C95B3-63D5-4A7E-AB62-DA8BA1EA6874}" name="Column11" dataDxfId="84"/>
    <tableColumn id="15" xr3:uid="{6809D9A9-14FC-4919-93C5-67407EF9BCF8}" name=" EFSA RDA" dataDxfId="83"/>
    <tableColumn id="16" xr3:uid="{755D36F6-5470-4EFE-A7A5-0D45A9B2D1B8}" name="Column12" dataDxfId="82"/>
    <tableColumn id="17" xr3:uid="{4636A09B-8192-4366-8482-AB95BECD693B}" name="Aus and NZ MoH RDA" dataDxfId="81"/>
    <tableColumn id="18" xr3:uid="{B0A05D68-481A-421A-87BB-75E573F3BE60}" name="Column13" dataDxfId="80"/>
    <tableColumn id="19" xr3:uid="{665B9ED8-8FC4-4CCC-B470-152907B873A5}" name="Column14" dataDxfId="79"/>
    <tableColumn id="20" xr3:uid="{C0A47589-B525-4671-8499-77E5A9AC6D07}" name="Column15" dataDxfId="78"/>
    <tableColumn id="21" xr3:uid="{AD1FF8E3-8E53-4C62-A79C-102D3A9C5C4E}" name="Column16" dataDxfId="77"/>
    <tableColumn id="22" xr3:uid="{B9B84949-798B-4E39-9A48-807AC8F66C47}" name="Column17" dataDxfId="76"/>
  </tableColumns>
  <tableStyleInfo name="TableStyleMedium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6901A399-FBDE-41B4-B99C-F8EFFA3AAFDE}" name="TULs" displayName="TULs" ref="Y5:AP41" totalsRowShown="0" headerRowDxfId="75" dataDxfId="74" tableBorderDxfId="73">
  <autoFilter ref="Y5:AP41" xr:uid="{6901A399-FBDE-41B4-B99C-F8EFFA3AAFDE}"/>
  <tableColumns count="18">
    <tableColumn id="1" xr3:uid="{0115781C-74FE-47AC-93BF-D9452EEE2FA9}" name="&lt;18 preg" dataDxfId="72"/>
    <tableColumn id="2" xr3:uid="{39AB89BE-07A1-477C-885F-31C8D3FB71E9}" name="19-30 preg" dataDxfId="71"/>
    <tableColumn id="3" xr3:uid="{1049294D-C542-48DD-B651-353D5656E39D}" name="31-50 preg" dataDxfId="70"/>
    <tableColumn id="4" xr3:uid="{CCFF4C07-9C79-42D2-B1BB-45FDDEF578CF}" name="&lt;18 lactation" dataDxfId="69"/>
    <tableColumn id="5" xr3:uid="{DA3B22AE-4590-4F8E-B41B-4B1DA51BB474}" name="19-30 lactation" dataDxfId="68"/>
    <tableColumn id="6" xr3:uid="{FEE794EA-B1CD-4541-931E-29B2B43E6BA0}" name="31-50 lactation" dataDxfId="67"/>
    <tableColumn id="7" xr3:uid="{311E4A1C-FAFF-4246-BF66-41435F942FB7}" name="15-18 preg" dataDxfId="66"/>
    <tableColumn id="8" xr3:uid="{1977A358-8102-4729-9060-731FE835653A}" name="19-50 preg" dataDxfId="65"/>
    <tableColumn id="9" xr3:uid="{17B2F1C9-B143-4182-927D-59EED8C6982A}" name="15-18 lactation" dataDxfId="64"/>
    <tableColumn id="10" xr3:uid="{F634C448-E07D-4D9C-B4F7-8B26124B0DE1}" name="19-50 lactation" dataDxfId="63"/>
    <tableColumn id="11" xr3:uid="{6F57932C-6301-4E4D-A621-EED3AFC1630B}" name="pregnancy" dataDxfId="62"/>
    <tableColumn id="12" xr3:uid="{CBCEB037-EE50-46FE-81C3-034C916BD7AE}" name="lactation" dataDxfId="61"/>
    <tableColumn id="13" xr3:uid="{8A199EEB-E421-4CAF-B278-1AC89E88D0F7}" name="14-18 preg" dataDxfId="60"/>
    <tableColumn id="14" xr3:uid="{A8025029-2160-485F-BB5C-D8D426EDE0CD}" name="19-30 preg2" dataDxfId="59"/>
    <tableColumn id="15" xr3:uid="{64A82864-F328-44B7-99C1-25B73483F249}" name="31-50 preg3" dataDxfId="58"/>
    <tableColumn id="16" xr3:uid="{50E5943E-D694-4ED1-9A02-606B11DE2DAD}" name="14-18 lactation" dataDxfId="57"/>
    <tableColumn id="17" xr3:uid="{BDEEFE46-4BE1-42B7-803D-38F7D594C0E9}" name="19-30 lactation4" dataDxfId="56"/>
    <tableColumn id="18" xr3:uid="{094A1A50-4E2D-40B4-87CE-3DD3DECD32EC}" name="31-50 lactation5" dataDxfId="55"/>
  </tableColumns>
  <tableStyleInfo name="TableStyleMedium2"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F45BBB8E-DA1E-478A-A4AC-D3A7C969008D}" name="prud_nut_data" displayName="prud_nut_data" ref="A1:AP48" totalsRowShown="0" headerRowDxfId="54" tableBorderDxfId="53">
  <autoFilter ref="A1:AP48" xr:uid="{F45BBB8E-DA1E-478A-A4AC-D3A7C969008D}"/>
  <tableColumns count="42">
    <tableColumn id="1" xr3:uid="{A1720A4D-2693-46D3-83BA-B9EE60929E48}" name="Nutrients" dataDxfId="52"/>
    <tableColumn id="2" xr3:uid="{0900AFA2-4832-4DDD-B342-5F29CFFD1DA0}" name="Unit" dataDxfId="51"/>
    <tableColumn id="3" xr3:uid="{C4E8CC46-30F9-4253-AAB5-4EEFC392CD4D}" name="PKU sphere  " dataDxfId="50"/>
    <tableColumn id="4" xr3:uid="{3E7D5D9B-97E9-4F9D-899B-EC7ADD797108}" name="PKU sphere " dataDxfId="49"/>
    <tableColumn id="42" xr3:uid="{B8F34882-81D3-46D5-B148-F58AD9C3CDE3}" name="PKU sphere Liquid" dataDxfId="48"/>
    <tableColumn id="41" xr3:uid="{EE4E7361-C56B-449B-87FF-31CEB2B684B2}" name="PKU sphere Liquid2" dataDxfId="47"/>
    <tableColumn id="5" xr3:uid="{1887806E-BE9D-4257-B20F-17A93A011F72}" name="PKU express (Unfl) " dataDxfId="46"/>
    <tableColumn id="6" xr3:uid="{BDFE1AC0-0D56-4E84-96AA-AFF356C750C4}" name="PKU express " dataDxfId="45"/>
    <tableColumn id="7" xr3:uid="{542708D0-86E6-48C5-B264-F2530768F7DE}" name="PKU express plus (unfl)" dataDxfId="44"/>
    <tableColumn id="8" xr3:uid="{86A114B5-EF72-4D0D-A949-92D45BFF8D15}" name="PKU express plus " dataDxfId="43"/>
    <tableColumn id="9" xr3:uid="{01315011-4105-4D22-823A-8BD0FE3C244F}" name="PKU cooler" dataDxfId="42"/>
    <tableColumn id="10" xr3:uid="{F3973080-705A-4CC1-B99A-3E5821BCCD2A}" name="PKU cooler " dataDxfId="41"/>
    <tableColumn id="11" xr3:uid="{99BBBD6E-D713-4DEC-89D9-B9BEFC440471}" name="PKU air " dataDxfId="40"/>
    <tableColumn id="12" xr3:uid="{2B0320BE-9E60-4DE4-9670-0A6DA71E5B65}" name="PKU air 2"/>
    <tableColumn id="40" xr3:uid="{C6783A15-228A-4B1D-BA52-1B0CAAA7AF37}" name="PKU trio (Unflavoured)" dataDxfId="39"/>
    <tableColumn id="39" xr3:uid="{876FD0E3-7FE6-49ED-BFA4-C12CFCA2190D}" name="PKU trio Unflavoured" dataDxfId="38"/>
    <tableColumn id="20" xr3:uid="{2CEF6724-4C75-46BF-912D-ED5D87B4F837}" name="Mevalia GMPower Pina Colada"/>
    <tableColumn id="19" xr3:uid="{0C193409-B160-4213-8BCD-726C3A77608A}" name="GMPower (Pina Colada)"/>
    <tableColumn id="18" xr3:uid="{C2C8C1C0-46D7-47F9-8F95-EFA919E8180B}" name="Mevalia PKU Motion Red Fruits "/>
    <tableColumn id="17" xr3:uid="{391BC193-D1D1-4BC6-A982-60665473732F}" name="Motion (Red Fruits)"/>
    <tableColumn id="16" xr3:uid="{5731DD2A-6C4D-4271-AE66-1CD2E5E49093}" name="Mevalia PKU Motion Red Fruits3"/>
    <tableColumn id="15" xr3:uid="{C746A758-7A79-4350-8D45-5B4CF00290B8}" name="Motion (Red Fruits 2)"/>
    <tableColumn id="24" xr3:uid="{87F4B002-E2CF-4F27-A276-3E058512A5A7}" name="Custom Product 1"/>
    <tableColumn id="30" xr3:uid="{EC15646D-AE2A-4032-86CF-B907B3D4ADEA}" name="Custom Product 1 per 1g PE"/>
    <tableColumn id="29" xr3:uid="{AEEA244A-97F3-4D48-98AA-CBA1F4109C45}" name="Custom Product 2"/>
    <tableColumn id="31" xr3:uid="{AC7E482E-F4E0-4DD0-8FCD-25AB2EB6CF24}" name="Custom Product 2 per 1g PE"/>
    <tableColumn id="28" xr3:uid="{4E63A4FC-E591-4974-8DC2-3C9A5BB03D43}" name="Custom Product 3"/>
    <tableColumn id="32" xr3:uid="{AB5B5E86-6DC3-445E-9FF1-9F7FEF4C1890}" name="Custom Product 3 per 1g PE"/>
    <tableColumn id="27" xr3:uid="{A3458EBE-C7D3-4F81-BF20-598D71734145}" name="Custom Product 4"/>
    <tableColumn id="33" xr3:uid="{06C66E34-BE8B-495F-A37C-DBC3BE519654}" name="Custom Product 4 per 1g PE"/>
    <tableColumn id="26" xr3:uid="{FE43BFD5-16DB-46B8-9206-B31392456759}" name="Custom Product 5"/>
    <tableColumn id="34" xr3:uid="{4A821BBB-B4AC-4CA5-A375-37FC94292906}" name="Custom Product 5 per 1g PE"/>
    <tableColumn id="25" xr3:uid="{EAA1DC61-CE3E-437A-91E1-B5F21411DD65}" name="Custom Product 6"/>
    <tableColumn id="35" xr3:uid="{5452AF77-7BC5-468E-B4CD-09C1469D2C76}" name="Custom Product 6 per 1g PE"/>
    <tableColumn id="23" xr3:uid="{81B08FDA-A7E5-432A-A9F6-ABBD3804A4CB}" name="Custom Product 7"/>
    <tableColumn id="36" xr3:uid="{19C5760F-D67F-40EB-99D2-FFC4EABAE009}" name="Custom Product 7 per 1g PE"/>
    <tableColumn id="22" xr3:uid="{FA113E69-ECA1-4B87-901B-FF062E37B523}" name="Custom Product 8"/>
    <tableColumn id="37" xr3:uid="{9C1AF5FC-F24D-4FE4-AC74-FF65A3D13C58}" name="Custom Product 8 per 1g PE"/>
    <tableColumn id="21" xr3:uid="{10A3B203-6621-4DDC-8B71-795710CF46CF}" name="Custom Product 9"/>
    <tableColumn id="38" xr3:uid="{759048CB-5E7A-4DBA-827A-697D4CE1FD4C}" name="Custom Product 9 per 1g PE"/>
    <tableColumn id="14" xr3:uid="{955918FC-50BE-4A8F-8402-D2919AB7FC3E}" name="Custom Product 10"/>
    <tableColumn id="13" xr3:uid="{E2E5934B-6F50-4B1D-BCAB-3A7140EBF6DE}" name="Custom Product 10 per 1g PE"/>
  </tableColumns>
  <tableStyleInfo name="TableStyleMedium2"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B5C673B2-B1E2-446A-B423-98E776BE6EFB}" name="Table8" displayName="Table8" ref="A50:C52" totalsRowShown="0" headerRowDxfId="37">
  <autoFilter ref="A50:C52" xr:uid="{B5C673B2-B1E2-446A-B423-98E776BE6EFB}"/>
  <tableColumns count="3">
    <tableColumn id="1" xr3:uid="{0E30F00E-44D9-4F7C-9E18-B772305AF677}" name="Calc"/>
    <tableColumn id="2" xr3:uid="{A9438428-5516-4E92-84A3-9DEBD7DE980F}" name="Column2"/>
    <tableColumn id="3" xr3:uid="{13DAC080-CB4E-4AD7-AA64-6BDE3C956C5E}" name="Num"/>
  </tableColumns>
  <tableStyleInfo name="TableStyleMedium2"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C9AED3A8-4CB2-4E9A-8AFE-3C179EC9986B}" name="Product_names" displayName="Product_names" ref="A54:D74" totalsRowShown="0" headerRowDxfId="36">
  <autoFilter ref="A54:D74" xr:uid="{C9AED3A8-4CB2-4E9A-8AFE-3C179EC9986B}"/>
  <tableColumns count="4">
    <tableColumn id="1" xr3:uid="{2090BF52-7A3A-483B-8208-F6316EFDDE9C}" name="Products" dataDxfId="35"/>
    <tableColumn id="2" xr3:uid="{96AB9BDA-402E-4FB0-AF53-E9D0CE3C7FEB}" name="Column Num" dataDxfId="34"/>
    <tableColumn id="3" xr3:uid="{BF50DB4A-E4ED-4158-A5B0-B7B6580FABD1}" name="Cell Name" dataDxfId="33"/>
    <tableColumn id="4" xr3:uid="{AA168C39-0A47-4932-813E-4EB95EF0D766}" name="Logo" dataDxfId="32"/>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table" Target="../tables/table3.xml"/><Relationship Id="rId1" Type="http://schemas.openxmlformats.org/officeDocument/2006/relationships/table" Target="../tables/table2.xml"/><Relationship Id="rId5" Type="http://schemas.openxmlformats.org/officeDocument/2006/relationships/table" Target="../tables/table6.xml"/><Relationship Id="rId4" Type="http://schemas.openxmlformats.org/officeDocument/2006/relationships/table" Target="../tables/table5.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hyperlink" Target="http://www.efsa.eu.int/:%20European%20Food%20Safety%20Authority." TargetMode="External"/><Relationship Id="rId2" Type="http://schemas.openxmlformats.org/officeDocument/2006/relationships/hyperlink" Target="http://www.ncbi.nlm.nih.gov/books/NBK114310/" TargetMode="External"/><Relationship Id="rId1" Type="http://schemas.openxmlformats.org/officeDocument/2006/relationships/hyperlink" Target="http://www.ncbi.nlm.nih.gov/books/NBK114310/" TargetMode="External"/><Relationship Id="rId5" Type="http://schemas.openxmlformats.org/officeDocument/2006/relationships/drawing" Target="../drawings/drawing7.xml"/><Relationship Id="rId4"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table" Target="../tables/table7.xml"/></Relationships>
</file>

<file path=xl/worksheets/_rels/sheet12.xml.rels><?xml version="1.0" encoding="UTF-8" standalone="yes"?>
<Relationships xmlns="http://schemas.openxmlformats.org/package/2006/relationships"><Relationship Id="rId3" Type="http://schemas.openxmlformats.org/officeDocument/2006/relationships/table" Target="../tables/table9.xml"/><Relationship Id="rId2" Type="http://schemas.openxmlformats.org/officeDocument/2006/relationships/drawing" Target="../drawings/drawing8.xml"/><Relationship Id="rId1" Type="http://schemas.openxmlformats.org/officeDocument/2006/relationships/printerSettings" Target="../printerSettings/printerSettings10.bin"/><Relationship Id="rId5" Type="http://schemas.openxmlformats.org/officeDocument/2006/relationships/table" Target="../tables/table11.xml"/><Relationship Id="rId4" Type="http://schemas.openxmlformats.org/officeDocument/2006/relationships/table" Target="../tables/table1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750F9E-A948-4DCA-8433-615BFA5A1104}">
  <sheetPr codeName="Sheet11">
    <tabColor rgb="FFFF0000"/>
    <pageSetUpPr fitToPage="1"/>
  </sheetPr>
  <dimension ref="A1:AG57"/>
  <sheetViews>
    <sheetView tabSelected="1" zoomScaleNormal="100" workbookViewId="0">
      <selection activeCell="A2" sqref="A2:R3"/>
    </sheetView>
  </sheetViews>
  <sheetFormatPr defaultRowHeight="15" x14ac:dyDescent="0.25"/>
  <cols>
    <col min="22" max="22" width="19.5703125" customWidth="1"/>
  </cols>
  <sheetData>
    <row r="1" spans="1:33" ht="54.6" customHeight="1" thickBot="1" x14ac:dyDescent="0.3">
      <c r="A1" s="384" t="s">
        <v>394</v>
      </c>
      <c r="B1" s="385"/>
      <c r="C1" s="385"/>
      <c r="D1" s="385"/>
      <c r="E1" s="385"/>
      <c r="F1" s="385"/>
      <c r="G1" s="385"/>
      <c r="H1" s="385"/>
      <c r="I1" s="385"/>
      <c r="J1" s="385"/>
      <c r="K1" s="385"/>
      <c r="L1" s="385"/>
      <c r="M1" s="385"/>
      <c r="N1" s="385"/>
      <c r="O1" s="385"/>
      <c r="P1" s="385"/>
      <c r="Q1" s="385"/>
      <c r="R1" s="385"/>
      <c r="S1" s="177"/>
      <c r="T1" s="177"/>
      <c r="U1" s="177"/>
      <c r="V1" s="177"/>
      <c r="W1" s="177"/>
      <c r="X1" s="177"/>
      <c r="Y1" s="177"/>
      <c r="Z1" s="177"/>
      <c r="AA1" s="177"/>
      <c r="AB1" s="177"/>
      <c r="AC1" s="177"/>
      <c r="AD1" s="177"/>
      <c r="AE1" s="177"/>
      <c r="AF1" s="177"/>
      <c r="AG1" s="177"/>
    </row>
    <row r="2" spans="1:33" ht="37.5" customHeight="1" x14ac:dyDescent="0.25">
      <c r="A2" s="398" t="s">
        <v>413</v>
      </c>
      <c r="B2" s="399"/>
      <c r="C2" s="399"/>
      <c r="D2" s="399"/>
      <c r="E2" s="399"/>
      <c r="F2" s="399"/>
      <c r="G2" s="399"/>
      <c r="H2" s="399"/>
      <c r="I2" s="399"/>
      <c r="J2" s="399"/>
      <c r="K2" s="399"/>
      <c r="L2" s="399"/>
      <c r="M2" s="399"/>
      <c r="N2" s="399"/>
      <c r="O2" s="399"/>
      <c r="P2" s="399"/>
      <c r="Q2" s="399"/>
      <c r="R2" s="400"/>
      <c r="S2" s="177"/>
      <c r="T2" s="177"/>
      <c r="U2" s="177"/>
      <c r="V2" s="177"/>
      <c r="W2" s="177"/>
      <c r="X2" s="177"/>
      <c r="Y2" s="177"/>
      <c r="Z2" s="177"/>
      <c r="AA2" s="177"/>
      <c r="AB2" s="177"/>
      <c r="AC2" s="177"/>
      <c r="AD2" s="177"/>
      <c r="AE2" s="177"/>
      <c r="AF2" s="177"/>
      <c r="AG2" s="177"/>
    </row>
    <row r="3" spans="1:33" ht="74.099999999999994" customHeight="1" thickBot="1" x14ac:dyDescent="0.3">
      <c r="A3" s="401"/>
      <c r="B3" s="402"/>
      <c r="C3" s="402"/>
      <c r="D3" s="402"/>
      <c r="E3" s="402"/>
      <c r="F3" s="402"/>
      <c r="G3" s="402"/>
      <c r="H3" s="402"/>
      <c r="I3" s="402"/>
      <c r="J3" s="402"/>
      <c r="K3" s="402"/>
      <c r="L3" s="402"/>
      <c r="M3" s="402"/>
      <c r="N3" s="402"/>
      <c r="O3" s="402"/>
      <c r="P3" s="402"/>
      <c r="Q3" s="402"/>
      <c r="R3" s="403"/>
      <c r="S3" s="177"/>
      <c r="T3" s="177"/>
      <c r="U3" s="177"/>
      <c r="V3" s="177"/>
      <c r="W3" s="177"/>
      <c r="X3" s="177"/>
      <c r="Y3" s="177"/>
      <c r="Z3" s="177"/>
      <c r="AA3" s="177"/>
      <c r="AB3" s="177"/>
      <c r="AC3" s="177"/>
      <c r="AD3" s="177"/>
      <c r="AE3" s="177"/>
      <c r="AF3" s="177"/>
      <c r="AG3" s="177"/>
    </row>
    <row r="4" spans="1:33" ht="52.7" customHeight="1" thickBot="1" x14ac:dyDescent="0.3">
      <c r="A4" s="392" t="s">
        <v>374</v>
      </c>
      <c r="B4" s="393"/>
      <c r="C4" s="393"/>
      <c r="D4" s="393"/>
      <c r="E4" s="393"/>
      <c r="F4" s="393"/>
      <c r="G4" s="393"/>
      <c r="H4" s="393"/>
      <c r="I4" s="393"/>
      <c r="J4" s="393"/>
      <c r="K4" s="393"/>
      <c r="L4" s="393"/>
      <c r="M4" s="393"/>
      <c r="N4" s="393"/>
      <c r="O4" s="393"/>
      <c r="P4" s="393"/>
      <c r="Q4" s="393"/>
      <c r="R4" s="394"/>
      <c r="S4" s="177"/>
      <c r="T4" s="177"/>
      <c r="U4" s="177"/>
      <c r="V4" s="177"/>
      <c r="W4" s="177"/>
      <c r="X4" s="177"/>
      <c r="Y4" s="177"/>
      <c r="Z4" s="177"/>
      <c r="AA4" s="177"/>
      <c r="AB4" s="177"/>
      <c r="AC4" s="177"/>
      <c r="AD4" s="177"/>
      <c r="AE4" s="177"/>
      <c r="AF4" s="177"/>
      <c r="AG4" s="177"/>
    </row>
    <row r="5" spans="1:33" ht="15.75" thickBot="1" x14ac:dyDescent="0.3">
      <c r="A5" s="177"/>
      <c r="B5" s="177"/>
      <c r="C5" s="177"/>
      <c r="D5" s="177"/>
      <c r="E5" s="177"/>
      <c r="F5" s="177"/>
      <c r="G5" s="177"/>
      <c r="H5" s="177"/>
      <c r="I5" s="177"/>
      <c r="J5" s="177"/>
      <c r="K5" s="177"/>
      <c r="L5" s="177"/>
      <c r="M5" s="177"/>
      <c r="N5" s="177"/>
      <c r="O5" s="177"/>
      <c r="P5" s="177"/>
      <c r="Q5" s="177"/>
      <c r="R5" s="177"/>
      <c r="S5" s="177"/>
      <c r="T5" s="177"/>
      <c r="U5" s="177"/>
      <c r="V5" s="338" t="s">
        <v>387</v>
      </c>
      <c r="W5" s="177"/>
      <c r="X5" s="177"/>
      <c r="Y5" s="177"/>
      <c r="Z5" s="177"/>
      <c r="AA5" s="177"/>
      <c r="AB5" s="177"/>
      <c r="AC5" s="177"/>
      <c r="AD5" s="177"/>
      <c r="AE5" s="177"/>
      <c r="AF5" s="177"/>
      <c r="AG5" s="177"/>
    </row>
    <row r="6" spans="1:33" ht="24" thickBot="1" x14ac:dyDescent="0.3">
      <c r="A6" s="395" t="s">
        <v>402</v>
      </c>
      <c r="B6" s="387"/>
      <c r="C6" s="387"/>
      <c r="D6" s="387"/>
      <c r="E6" s="387"/>
      <c r="F6" s="387"/>
      <c r="G6" s="387"/>
      <c r="H6" s="387"/>
      <c r="I6" s="387"/>
      <c r="J6" s="387"/>
      <c r="K6" s="387"/>
      <c r="L6" s="387"/>
      <c r="M6" s="387"/>
      <c r="N6" s="387"/>
      <c r="O6" s="387"/>
      <c r="P6" s="387"/>
      <c r="Q6" s="387"/>
      <c r="R6" s="387"/>
      <c r="S6" s="177"/>
      <c r="T6" s="177"/>
      <c r="U6" s="177"/>
      <c r="V6" s="240" t="s">
        <v>153</v>
      </c>
      <c r="W6" s="177"/>
      <c r="X6" s="177"/>
      <c r="Y6" s="177"/>
      <c r="Z6" s="177"/>
      <c r="AA6" s="177"/>
      <c r="AB6" s="177"/>
      <c r="AC6" s="177"/>
      <c r="AD6" s="177"/>
      <c r="AE6" s="177"/>
      <c r="AF6" s="177"/>
      <c r="AG6" s="177"/>
    </row>
    <row r="7" spans="1:33" ht="15.75" thickBot="1" x14ac:dyDescent="0.3">
      <c r="A7" s="387"/>
      <c r="B7" s="387"/>
      <c r="C7" s="387"/>
      <c r="D7" s="387"/>
      <c r="E7" s="387"/>
      <c r="F7" s="387"/>
      <c r="G7" s="387"/>
      <c r="H7" s="387"/>
      <c r="I7" s="387"/>
      <c r="J7" s="387"/>
      <c r="K7" s="387"/>
      <c r="L7" s="387"/>
      <c r="M7" s="387"/>
      <c r="N7" s="387"/>
      <c r="O7" s="387"/>
      <c r="P7" s="387"/>
      <c r="Q7" s="387"/>
      <c r="R7" s="387"/>
      <c r="S7" s="177"/>
      <c r="T7" s="177"/>
      <c r="U7" s="177"/>
      <c r="V7" s="308" t="s">
        <v>155</v>
      </c>
      <c r="W7" s="177"/>
      <c r="X7" s="177"/>
      <c r="Y7" s="177"/>
      <c r="Z7" s="177"/>
      <c r="AA7" s="177"/>
      <c r="AB7" s="177"/>
      <c r="AC7" s="177"/>
      <c r="AD7" s="177"/>
      <c r="AE7" s="177"/>
      <c r="AF7" s="177"/>
      <c r="AG7" s="177"/>
    </row>
    <row r="8" spans="1:33" ht="15.75" thickBot="1" x14ac:dyDescent="0.3">
      <c r="A8" s="387"/>
      <c r="B8" s="387"/>
      <c r="C8" s="387"/>
      <c r="D8" s="387"/>
      <c r="E8" s="387"/>
      <c r="F8" s="387"/>
      <c r="G8" s="387"/>
      <c r="H8" s="387"/>
      <c r="I8" s="387"/>
      <c r="J8" s="387"/>
      <c r="K8" s="387"/>
      <c r="L8" s="387"/>
      <c r="M8" s="387"/>
      <c r="N8" s="387"/>
      <c r="O8" s="387"/>
      <c r="P8" s="387"/>
      <c r="Q8" s="387"/>
      <c r="R8" s="387"/>
      <c r="S8" s="177"/>
      <c r="T8" s="177"/>
      <c r="U8" s="177"/>
      <c r="V8" s="125" t="s">
        <v>381</v>
      </c>
      <c r="W8" s="177"/>
      <c r="X8" s="177"/>
      <c r="Y8" s="177"/>
      <c r="Z8" s="177"/>
      <c r="AA8" s="177"/>
      <c r="AB8" s="177"/>
      <c r="AC8" s="177"/>
      <c r="AD8" s="177"/>
      <c r="AE8" s="177"/>
      <c r="AF8" s="177"/>
      <c r="AG8" s="177"/>
    </row>
    <row r="9" spans="1:33" ht="19.350000000000001" customHeight="1" thickBot="1" x14ac:dyDescent="0.3">
      <c r="A9" s="387"/>
      <c r="B9" s="387"/>
      <c r="C9" s="387"/>
      <c r="D9" s="387"/>
      <c r="E9" s="387"/>
      <c r="F9" s="387"/>
      <c r="G9" s="387"/>
      <c r="H9" s="387"/>
      <c r="I9" s="387"/>
      <c r="J9" s="387"/>
      <c r="K9" s="387"/>
      <c r="L9" s="387"/>
      <c r="M9" s="387"/>
      <c r="N9" s="387"/>
      <c r="O9" s="387"/>
      <c r="P9" s="387"/>
      <c r="Q9" s="387"/>
      <c r="R9" s="387"/>
      <c r="S9" s="177"/>
      <c r="T9" s="177"/>
      <c r="U9" s="177"/>
      <c r="V9" s="170" t="s">
        <v>154</v>
      </c>
      <c r="W9" s="177"/>
      <c r="X9" s="177"/>
      <c r="Y9" s="177"/>
      <c r="Z9" s="177"/>
      <c r="AA9" s="177"/>
      <c r="AB9" s="177"/>
      <c r="AC9" s="177"/>
      <c r="AD9" s="177"/>
      <c r="AE9" s="177"/>
      <c r="AF9" s="177"/>
      <c r="AG9" s="177"/>
    </row>
    <row r="10" spans="1:33" ht="106.7" customHeight="1" x14ac:dyDescent="0.25">
      <c r="A10" s="387"/>
      <c r="B10" s="387"/>
      <c r="C10" s="387"/>
      <c r="D10" s="387"/>
      <c r="E10" s="387"/>
      <c r="F10" s="387"/>
      <c r="G10" s="387"/>
      <c r="H10" s="387"/>
      <c r="I10" s="387"/>
      <c r="J10" s="387"/>
      <c r="K10" s="387"/>
      <c r="L10" s="387"/>
      <c r="M10" s="387"/>
      <c r="N10" s="387"/>
      <c r="O10" s="387"/>
      <c r="P10" s="387"/>
      <c r="Q10" s="387"/>
      <c r="R10" s="387"/>
      <c r="S10" s="177"/>
      <c r="T10" s="177"/>
      <c r="U10" s="177"/>
      <c r="W10" s="177"/>
      <c r="X10" s="177"/>
      <c r="Y10" s="177"/>
      <c r="Z10" s="177"/>
      <c r="AA10" s="177"/>
      <c r="AB10" s="177"/>
      <c r="AC10" s="177"/>
      <c r="AD10" s="177"/>
      <c r="AE10" s="177"/>
      <c r="AF10" s="177"/>
      <c r="AG10" s="177"/>
    </row>
    <row r="11" spans="1:33" ht="82.35" customHeight="1" x14ac:dyDescent="0.25">
      <c r="A11" s="395" t="s">
        <v>403</v>
      </c>
      <c r="B11" s="387"/>
      <c r="C11" s="387"/>
      <c r="D11" s="387"/>
      <c r="E11" s="387"/>
      <c r="F11" s="387"/>
      <c r="G11" s="387"/>
      <c r="H11" s="387"/>
      <c r="I11" s="387"/>
      <c r="J11" s="387"/>
      <c r="K11" s="387"/>
      <c r="L11" s="387"/>
      <c r="M11" s="387"/>
      <c r="N11" s="387"/>
      <c r="O11" s="387"/>
      <c r="P11" s="387"/>
      <c r="Q11" s="387"/>
      <c r="R11" s="387"/>
      <c r="S11" s="177"/>
      <c r="T11" s="177"/>
      <c r="U11" s="177"/>
      <c r="V11" s="177"/>
      <c r="W11" s="177"/>
      <c r="X11" s="177"/>
      <c r="Y11" s="177"/>
      <c r="Z11" s="177"/>
      <c r="AA11" s="177"/>
      <c r="AB11" s="177"/>
      <c r="AC11" s="177"/>
      <c r="AD11" s="177"/>
      <c r="AE11" s="177"/>
      <c r="AF11" s="177"/>
      <c r="AG11" s="177"/>
    </row>
    <row r="12" spans="1:33" ht="75.599999999999994" customHeight="1" x14ac:dyDescent="0.25">
      <c r="A12" s="396"/>
      <c r="B12" s="397"/>
      <c r="C12" s="397"/>
      <c r="D12" s="397"/>
      <c r="E12" s="397"/>
      <c r="F12" s="397"/>
      <c r="G12" s="397"/>
      <c r="H12" s="397"/>
      <c r="I12" s="397"/>
      <c r="J12" s="397"/>
      <c r="K12" s="397"/>
      <c r="L12" s="397"/>
      <c r="M12" s="397"/>
      <c r="N12" s="397"/>
      <c r="O12" s="397"/>
      <c r="P12" s="397"/>
      <c r="Q12" s="397"/>
      <c r="R12" s="397"/>
      <c r="S12" s="177"/>
      <c r="T12" s="177"/>
      <c r="U12" s="177"/>
      <c r="V12" s="258"/>
      <c r="W12" s="177"/>
      <c r="X12" s="177"/>
      <c r="Y12" s="177"/>
      <c r="Z12" s="177"/>
      <c r="AA12" s="177"/>
      <c r="AB12" s="177"/>
      <c r="AC12" s="177"/>
      <c r="AD12" s="177"/>
      <c r="AE12" s="177"/>
      <c r="AF12" s="177"/>
      <c r="AG12" s="177"/>
    </row>
    <row r="13" spans="1:33" ht="39.75" customHeight="1" x14ac:dyDescent="0.25">
      <c r="A13" s="395" t="s">
        <v>409</v>
      </c>
      <c r="B13" s="395"/>
      <c r="C13" s="395"/>
      <c r="D13" s="395"/>
      <c r="E13" s="395"/>
      <c r="F13" s="395"/>
      <c r="G13" s="395"/>
      <c r="H13" s="395"/>
      <c r="I13" s="395"/>
      <c r="J13" s="395"/>
      <c r="K13" s="395"/>
      <c r="L13" s="395"/>
      <c r="M13" s="395"/>
      <c r="N13" s="395"/>
      <c r="O13" s="395"/>
      <c r="P13" s="395"/>
      <c r="Q13" s="395"/>
      <c r="R13" s="395"/>
      <c r="S13" s="177"/>
      <c r="T13" s="177"/>
      <c r="U13" s="177"/>
      <c r="V13" s="337"/>
      <c r="W13" s="177"/>
      <c r="X13" s="177"/>
      <c r="Y13" s="177"/>
      <c r="Z13" s="177"/>
      <c r="AA13" s="177"/>
      <c r="AB13" s="177"/>
      <c r="AC13" s="177"/>
      <c r="AD13" s="177"/>
      <c r="AE13" s="177"/>
      <c r="AF13" s="177"/>
      <c r="AG13" s="177"/>
    </row>
    <row r="14" spans="1:33" ht="18.75" customHeight="1" x14ac:dyDescent="0.25">
      <c r="A14" s="326"/>
      <c r="B14" s="259"/>
      <c r="C14" s="259"/>
      <c r="D14" s="259"/>
      <c r="E14" s="259"/>
      <c r="F14" s="259"/>
      <c r="G14" s="259"/>
      <c r="H14" s="259"/>
      <c r="I14" s="259"/>
      <c r="J14" s="259"/>
      <c r="K14" s="259"/>
      <c r="L14" s="259"/>
      <c r="M14" s="259"/>
      <c r="N14" s="259"/>
      <c r="O14" s="259"/>
      <c r="P14" s="259"/>
      <c r="Q14" s="259"/>
      <c r="R14" s="259"/>
      <c r="S14" s="177"/>
      <c r="T14" s="177"/>
      <c r="U14" s="177"/>
      <c r="V14" s="336"/>
      <c r="W14" s="177"/>
      <c r="X14" s="177"/>
      <c r="Y14" s="177"/>
      <c r="Z14" s="177"/>
      <c r="AA14" s="177"/>
      <c r="AB14" s="177"/>
      <c r="AC14" s="177"/>
      <c r="AD14" s="177"/>
      <c r="AE14" s="177"/>
      <c r="AF14" s="177"/>
      <c r="AG14" s="177"/>
    </row>
    <row r="15" spans="1:33" ht="98.25" customHeight="1" x14ac:dyDescent="0.25">
      <c r="A15" s="390"/>
      <c r="B15" s="391"/>
      <c r="C15" s="391"/>
      <c r="D15" s="391"/>
      <c r="E15" s="391"/>
      <c r="F15" s="391"/>
      <c r="G15" s="391"/>
      <c r="H15" s="391"/>
      <c r="I15" s="391"/>
      <c r="J15" s="391"/>
      <c r="K15" s="391"/>
      <c r="L15" s="391"/>
      <c r="M15" s="391"/>
      <c r="N15" s="391"/>
      <c r="O15" s="391"/>
      <c r="P15" s="391"/>
      <c r="Q15" s="391"/>
      <c r="R15" s="391"/>
      <c r="S15" s="177"/>
      <c r="T15" s="258"/>
      <c r="U15" s="177"/>
      <c r="V15" s="177"/>
      <c r="W15" s="177"/>
      <c r="X15" s="177"/>
      <c r="Y15" s="177"/>
      <c r="Z15" s="177"/>
      <c r="AA15" s="177"/>
      <c r="AB15" s="177"/>
      <c r="AC15" s="177"/>
      <c r="AD15" s="177"/>
      <c r="AE15" s="177"/>
      <c r="AF15" s="177"/>
      <c r="AG15" s="177"/>
    </row>
    <row r="16" spans="1:33" ht="15.75" x14ac:dyDescent="0.25">
      <c r="A16" s="260"/>
      <c r="B16" s="260"/>
      <c r="C16" s="260"/>
      <c r="D16" s="260"/>
      <c r="E16" s="260"/>
      <c r="F16" s="260"/>
      <c r="G16" s="260"/>
      <c r="H16" s="260"/>
      <c r="I16" s="260"/>
      <c r="J16" s="260"/>
      <c r="K16" s="260"/>
      <c r="L16" s="260"/>
      <c r="M16" s="260"/>
      <c r="N16" s="260"/>
      <c r="O16" s="260"/>
      <c r="P16" s="260"/>
      <c r="Q16" s="260"/>
      <c r="R16" s="260"/>
      <c r="S16" s="177"/>
      <c r="T16" s="177"/>
      <c r="U16" s="177"/>
      <c r="V16" s="177"/>
      <c r="W16" s="177"/>
      <c r="X16" s="177"/>
      <c r="Y16" s="177"/>
      <c r="Z16" s="177"/>
      <c r="AA16" s="177"/>
      <c r="AB16" s="177"/>
      <c r="AC16" s="177"/>
      <c r="AD16" s="177"/>
      <c r="AE16" s="177"/>
      <c r="AF16" s="177"/>
      <c r="AG16" s="177"/>
    </row>
    <row r="17" spans="1:33" ht="126" customHeight="1" x14ac:dyDescent="0.25">
      <c r="A17" s="388"/>
      <c r="B17" s="389"/>
      <c r="C17" s="389"/>
      <c r="D17" s="389"/>
      <c r="E17" s="389"/>
      <c r="F17" s="389"/>
      <c r="G17" s="389"/>
      <c r="H17" s="389"/>
      <c r="I17" s="389"/>
      <c r="J17" s="389"/>
      <c r="K17" s="389"/>
      <c r="L17" s="389"/>
      <c r="M17" s="389"/>
      <c r="N17" s="389"/>
      <c r="O17" s="389"/>
      <c r="P17" s="389"/>
      <c r="Q17" s="389"/>
      <c r="R17" s="389"/>
      <c r="S17" s="177"/>
      <c r="T17" s="177"/>
      <c r="U17" s="177"/>
      <c r="V17" s="177"/>
      <c r="W17" s="177"/>
      <c r="X17" s="177"/>
      <c r="Y17" s="177"/>
      <c r="Z17" s="177"/>
      <c r="AA17" s="177"/>
      <c r="AB17" s="177"/>
      <c r="AC17" s="177"/>
      <c r="AD17" s="177"/>
      <c r="AE17" s="177"/>
      <c r="AF17" s="177"/>
      <c r="AG17" s="177"/>
    </row>
    <row r="18" spans="1:33" ht="15.75" x14ac:dyDescent="0.25">
      <c r="A18" s="260"/>
      <c r="B18" s="260"/>
      <c r="C18" s="260"/>
      <c r="D18" s="260"/>
      <c r="E18" s="260"/>
      <c r="F18" s="260"/>
      <c r="G18" s="260"/>
      <c r="H18" s="260"/>
      <c r="I18" s="260"/>
      <c r="J18" s="260"/>
      <c r="K18" s="260"/>
      <c r="L18" s="260"/>
      <c r="M18" s="260"/>
      <c r="N18" s="260"/>
      <c r="O18" s="260"/>
      <c r="P18" s="260"/>
      <c r="Q18" s="260"/>
      <c r="R18" s="260"/>
      <c r="S18" s="177"/>
      <c r="T18" s="177"/>
      <c r="U18" s="177"/>
      <c r="V18" s="177"/>
      <c r="W18" s="177"/>
      <c r="X18" s="177"/>
      <c r="Y18" s="177"/>
      <c r="Z18" s="177"/>
      <c r="AA18" s="177"/>
      <c r="AB18" s="177"/>
      <c r="AC18" s="177"/>
      <c r="AD18" s="177"/>
      <c r="AE18" s="177"/>
      <c r="AF18" s="177"/>
      <c r="AG18" s="177"/>
    </row>
    <row r="19" spans="1:33" x14ac:dyDescent="0.25">
      <c r="A19" s="386" t="s">
        <v>404</v>
      </c>
      <c r="B19" s="387"/>
      <c r="C19" s="387"/>
      <c r="D19" s="387"/>
      <c r="E19" s="387"/>
      <c r="F19" s="387"/>
      <c r="G19" s="387"/>
      <c r="H19" s="387"/>
      <c r="I19" s="387"/>
      <c r="J19" s="387"/>
      <c r="K19" s="387"/>
      <c r="L19" s="387"/>
      <c r="M19" s="387"/>
      <c r="N19" s="387"/>
      <c r="O19" s="387"/>
      <c r="P19" s="387"/>
      <c r="Q19" s="387"/>
      <c r="R19" s="387"/>
      <c r="S19" s="177"/>
      <c r="T19" s="177"/>
      <c r="U19" s="177"/>
      <c r="V19" s="177"/>
      <c r="W19" s="177"/>
      <c r="X19" s="177"/>
      <c r="Y19" s="177"/>
      <c r="Z19" s="177"/>
      <c r="AA19" s="177"/>
      <c r="AB19" s="177"/>
      <c r="AC19" s="177"/>
      <c r="AD19" s="177"/>
      <c r="AE19" s="177"/>
      <c r="AF19" s="177"/>
      <c r="AG19" s="177"/>
    </row>
    <row r="20" spans="1:33" x14ac:dyDescent="0.25">
      <c r="A20" s="387"/>
      <c r="B20" s="387"/>
      <c r="C20" s="387"/>
      <c r="D20" s="387"/>
      <c r="E20" s="387"/>
      <c r="F20" s="387"/>
      <c r="G20" s="387"/>
      <c r="H20" s="387"/>
      <c r="I20" s="387"/>
      <c r="J20" s="387"/>
      <c r="K20" s="387"/>
      <c r="L20" s="387"/>
      <c r="M20" s="387"/>
      <c r="N20" s="387"/>
      <c r="O20" s="387"/>
      <c r="P20" s="387"/>
      <c r="Q20" s="387"/>
      <c r="R20" s="387"/>
      <c r="S20" s="177"/>
      <c r="T20" s="177"/>
      <c r="U20" s="177"/>
      <c r="V20" s="177"/>
      <c r="W20" s="177"/>
      <c r="X20" s="177"/>
      <c r="Y20" s="177"/>
      <c r="Z20" s="177"/>
      <c r="AA20" s="177"/>
      <c r="AB20" s="177"/>
      <c r="AC20" s="177"/>
      <c r="AD20" s="177"/>
      <c r="AE20" s="177"/>
      <c r="AF20" s="177"/>
      <c r="AG20" s="177"/>
    </row>
    <row r="21" spans="1:33" ht="132.6" customHeight="1" x14ac:dyDescent="0.25">
      <c r="A21" s="387"/>
      <c r="B21" s="387"/>
      <c r="C21" s="387"/>
      <c r="D21" s="387"/>
      <c r="E21" s="387"/>
      <c r="F21" s="387"/>
      <c r="G21" s="387"/>
      <c r="H21" s="387"/>
      <c r="I21" s="387"/>
      <c r="J21" s="387"/>
      <c r="K21" s="387"/>
      <c r="L21" s="387"/>
      <c r="M21" s="387"/>
      <c r="N21" s="387"/>
      <c r="O21" s="387"/>
      <c r="P21" s="387"/>
      <c r="Q21" s="387"/>
      <c r="R21" s="387"/>
      <c r="S21" s="177"/>
      <c r="T21" s="177"/>
      <c r="U21" s="177"/>
      <c r="V21" s="177"/>
      <c r="W21" s="177"/>
      <c r="X21" s="177"/>
      <c r="Y21" s="177"/>
      <c r="Z21" s="177"/>
      <c r="AA21" s="177"/>
      <c r="AB21" s="177"/>
      <c r="AC21" s="177"/>
      <c r="AD21" s="177"/>
      <c r="AE21" s="177"/>
      <c r="AF21" s="177"/>
      <c r="AG21" s="177"/>
    </row>
    <row r="22" spans="1:33" x14ac:dyDescent="0.25">
      <c r="A22" s="177"/>
      <c r="B22" s="177"/>
      <c r="C22" s="177"/>
      <c r="D22" s="177"/>
      <c r="E22" s="177"/>
      <c r="F22" s="177"/>
      <c r="G22" s="177"/>
      <c r="H22" s="177"/>
      <c r="I22" s="177"/>
      <c r="J22" s="177"/>
      <c r="K22" s="177"/>
      <c r="L22" s="177"/>
      <c r="M22" s="177"/>
      <c r="N22" s="177"/>
      <c r="O22" s="177"/>
      <c r="P22" s="177"/>
      <c r="Q22" s="177"/>
      <c r="R22" s="177"/>
      <c r="S22" s="177"/>
      <c r="T22" s="177"/>
      <c r="U22" s="177"/>
      <c r="V22" s="177"/>
      <c r="W22" s="177"/>
      <c r="X22" s="177"/>
      <c r="Y22" s="177"/>
      <c r="Z22" s="177"/>
      <c r="AA22" s="177"/>
      <c r="AB22" s="177"/>
      <c r="AC22" s="177"/>
      <c r="AD22" s="177"/>
      <c r="AE22" s="177"/>
      <c r="AF22" s="177"/>
      <c r="AG22" s="177"/>
    </row>
    <row r="23" spans="1:33" x14ac:dyDescent="0.25">
      <c r="A23" s="177"/>
      <c r="B23" s="177"/>
      <c r="C23" s="177"/>
      <c r="D23" s="177"/>
      <c r="E23" s="177"/>
      <c r="F23" s="177"/>
      <c r="G23" s="177"/>
      <c r="H23" s="177"/>
      <c r="I23" s="177"/>
      <c r="J23" s="177"/>
      <c r="K23" s="177"/>
      <c r="L23" s="177"/>
      <c r="M23" s="177"/>
      <c r="N23" s="177"/>
      <c r="O23" s="177"/>
      <c r="P23" s="177"/>
      <c r="Q23" s="177"/>
      <c r="R23" s="177"/>
      <c r="S23" s="177"/>
      <c r="T23" s="177"/>
      <c r="U23" s="177"/>
      <c r="V23" s="177"/>
      <c r="W23" s="177"/>
      <c r="X23" s="177"/>
      <c r="Y23" s="177"/>
      <c r="Z23" s="177"/>
      <c r="AA23" s="177"/>
      <c r="AB23" s="177"/>
      <c r="AC23" s="177"/>
      <c r="AD23" s="177"/>
      <c r="AE23" s="177"/>
      <c r="AF23" s="177"/>
      <c r="AG23" s="177"/>
    </row>
    <row r="24" spans="1:33" x14ac:dyDescent="0.25">
      <c r="A24" s="177"/>
      <c r="B24" s="177"/>
      <c r="C24" s="177"/>
      <c r="D24" s="177"/>
      <c r="E24" s="177"/>
      <c r="F24" s="177"/>
      <c r="G24" s="177"/>
      <c r="H24" s="177"/>
      <c r="I24" s="177"/>
      <c r="J24" s="177"/>
      <c r="K24" s="177"/>
      <c r="L24" s="177"/>
      <c r="M24" s="177"/>
      <c r="N24" s="177"/>
      <c r="O24" s="177"/>
      <c r="P24" s="177"/>
      <c r="Q24" s="177"/>
      <c r="R24" s="177"/>
      <c r="S24" s="177"/>
      <c r="T24" s="177"/>
      <c r="U24" s="177"/>
      <c r="V24" s="177"/>
      <c r="W24" s="177"/>
      <c r="X24" s="177"/>
      <c r="Y24" s="177"/>
      <c r="Z24" s="177"/>
      <c r="AA24" s="177"/>
      <c r="AB24" s="177"/>
      <c r="AC24" s="177"/>
      <c r="AD24" s="177"/>
      <c r="AE24" s="177"/>
      <c r="AF24" s="177"/>
      <c r="AG24" s="177"/>
    </row>
    <row r="25" spans="1:33" x14ac:dyDescent="0.25">
      <c r="A25" s="177"/>
      <c r="B25" s="177"/>
      <c r="C25" s="177"/>
      <c r="D25" s="177"/>
      <c r="E25" s="177"/>
      <c r="F25" s="177"/>
      <c r="G25" s="177"/>
      <c r="H25" s="177"/>
      <c r="I25" s="177"/>
      <c r="J25" s="177"/>
      <c r="K25" s="177"/>
      <c r="L25" s="177"/>
      <c r="M25" s="177"/>
      <c r="N25" s="177"/>
      <c r="O25" s="177"/>
      <c r="P25" s="177"/>
      <c r="Q25" s="177"/>
      <c r="R25" s="177"/>
      <c r="S25" s="177"/>
      <c r="T25" s="177"/>
      <c r="U25" s="177"/>
      <c r="V25" s="177"/>
      <c r="W25" s="177"/>
      <c r="X25" s="177"/>
      <c r="Y25" s="177"/>
      <c r="Z25" s="177"/>
      <c r="AA25" s="177"/>
      <c r="AB25" s="177"/>
      <c r="AC25" s="177"/>
      <c r="AD25" s="177"/>
      <c r="AE25" s="177"/>
      <c r="AF25" s="177"/>
      <c r="AG25" s="177"/>
    </row>
    <row r="26" spans="1:33" x14ac:dyDescent="0.25">
      <c r="A26" s="177"/>
      <c r="B26" s="177"/>
      <c r="C26" s="177"/>
      <c r="D26" s="177"/>
      <c r="E26" s="177"/>
      <c r="F26" s="177"/>
      <c r="G26" s="177"/>
      <c r="H26" s="177"/>
      <c r="I26" s="177"/>
      <c r="J26" s="177"/>
      <c r="K26" s="177"/>
      <c r="L26" s="177"/>
      <c r="M26" s="177"/>
      <c r="N26" s="177"/>
      <c r="O26" s="177"/>
      <c r="P26" s="177"/>
      <c r="Q26" s="177"/>
      <c r="R26" s="177"/>
      <c r="S26" s="177"/>
      <c r="T26" s="177"/>
      <c r="U26" s="177"/>
      <c r="V26" s="177"/>
      <c r="W26" s="177"/>
      <c r="X26" s="177"/>
      <c r="Y26" s="177"/>
      <c r="Z26" s="177"/>
      <c r="AA26" s="177"/>
      <c r="AB26" s="177"/>
      <c r="AC26" s="177"/>
      <c r="AD26" s="177"/>
      <c r="AE26" s="177"/>
      <c r="AF26" s="177"/>
      <c r="AG26" s="177"/>
    </row>
    <row r="27" spans="1:33" x14ac:dyDescent="0.25">
      <c r="A27" s="177"/>
      <c r="B27" s="177"/>
      <c r="C27" s="177"/>
      <c r="D27" s="177"/>
      <c r="E27" s="177"/>
      <c r="F27" s="177"/>
      <c r="G27" s="177"/>
      <c r="H27" s="177"/>
      <c r="I27" s="177"/>
      <c r="J27" s="177"/>
      <c r="K27" s="177"/>
      <c r="L27" s="177"/>
      <c r="M27" s="177"/>
      <c r="N27" s="177"/>
      <c r="O27" s="177"/>
      <c r="P27" s="177"/>
      <c r="Q27" s="177"/>
      <c r="R27" s="177"/>
      <c r="S27" s="177"/>
      <c r="T27" s="177"/>
      <c r="U27" s="177"/>
      <c r="V27" s="177"/>
      <c r="W27" s="177"/>
      <c r="X27" s="177"/>
      <c r="Y27" s="177"/>
      <c r="Z27" s="177"/>
      <c r="AA27" s="177"/>
      <c r="AB27" s="177"/>
      <c r="AC27" s="177"/>
      <c r="AD27" s="177"/>
      <c r="AE27" s="177"/>
      <c r="AF27" s="177"/>
      <c r="AG27" s="177"/>
    </row>
    <row r="28" spans="1:33" x14ac:dyDescent="0.25">
      <c r="A28" s="177"/>
      <c r="B28" s="177"/>
      <c r="C28" s="177"/>
      <c r="D28" s="177"/>
      <c r="E28" s="177"/>
      <c r="F28" s="177"/>
      <c r="G28" s="177"/>
      <c r="H28" s="177"/>
      <c r="I28" s="177"/>
      <c r="J28" s="177"/>
      <c r="K28" s="177"/>
      <c r="L28" s="177"/>
      <c r="M28" s="177"/>
      <c r="N28" s="177"/>
      <c r="O28" s="177"/>
      <c r="P28" s="177"/>
      <c r="Q28" s="177"/>
      <c r="R28" s="177"/>
      <c r="S28" s="177"/>
      <c r="T28" s="177"/>
      <c r="U28" s="177"/>
      <c r="V28" s="177"/>
      <c r="W28" s="177"/>
      <c r="X28" s="177"/>
      <c r="Y28" s="177"/>
      <c r="Z28" s="177"/>
      <c r="AA28" s="177"/>
      <c r="AB28" s="177"/>
      <c r="AC28" s="177"/>
      <c r="AD28" s="177"/>
      <c r="AE28" s="177"/>
      <c r="AF28" s="177"/>
      <c r="AG28" s="177"/>
    </row>
    <row r="29" spans="1:33" x14ac:dyDescent="0.25">
      <c r="A29" s="177"/>
      <c r="B29" s="177"/>
      <c r="C29" s="177"/>
      <c r="D29" s="177"/>
      <c r="E29" s="177"/>
      <c r="F29" s="177"/>
      <c r="G29" s="177"/>
      <c r="H29" s="177"/>
      <c r="I29" s="177"/>
      <c r="J29" s="177"/>
      <c r="K29" s="177"/>
      <c r="L29" s="177"/>
      <c r="M29" s="177"/>
      <c r="N29" s="177"/>
      <c r="O29" s="177"/>
      <c r="P29" s="177"/>
      <c r="Q29" s="177"/>
      <c r="R29" s="177"/>
      <c r="S29" s="177"/>
      <c r="T29" s="177"/>
      <c r="U29" s="177"/>
      <c r="V29" s="177"/>
      <c r="W29" s="177"/>
      <c r="X29" s="177"/>
      <c r="Y29" s="177"/>
      <c r="Z29" s="177"/>
      <c r="AA29" s="177"/>
      <c r="AB29" s="177"/>
      <c r="AC29" s="177"/>
      <c r="AD29" s="177"/>
      <c r="AE29" s="177"/>
      <c r="AF29" s="177"/>
      <c r="AG29" s="177"/>
    </row>
    <row r="30" spans="1:33" x14ac:dyDescent="0.25">
      <c r="A30" s="177"/>
      <c r="B30" s="177"/>
      <c r="C30" s="177"/>
      <c r="D30" s="177"/>
      <c r="E30" s="177"/>
      <c r="F30" s="177"/>
      <c r="G30" s="177"/>
      <c r="H30" s="177"/>
      <c r="I30" s="177"/>
      <c r="J30" s="177"/>
      <c r="K30" s="177"/>
      <c r="L30" s="177"/>
      <c r="M30" s="177"/>
      <c r="N30" s="177"/>
      <c r="O30" s="177"/>
      <c r="P30" s="177"/>
      <c r="Q30" s="177"/>
      <c r="R30" s="177"/>
      <c r="S30" s="177"/>
      <c r="T30" s="177"/>
      <c r="U30" s="177"/>
      <c r="V30" s="177"/>
      <c r="W30" s="177"/>
      <c r="X30" s="177"/>
      <c r="Y30" s="177"/>
      <c r="Z30" s="177"/>
      <c r="AA30" s="177"/>
      <c r="AB30" s="177"/>
      <c r="AC30" s="177"/>
      <c r="AD30" s="177"/>
      <c r="AE30" s="177"/>
      <c r="AF30" s="177"/>
      <c r="AG30" s="177"/>
    </row>
    <row r="31" spans="1:33" x14ac:dyDescent="0.25">
      <c r="A31" s="177"/>
      <c r="B31" s="177"/>
      <c r="C31" s="177"/>
      <c r="D31" s="177"/>
      <c r="E31" s="177"/>
      <c r="F31" s="177"/>
      <c r="G31" s="177"/>
      <c r="H31" s="177"/>
      <c r="I31" s="177"/>
      <c r="J31" s="177"/>
      <c r="K31" s="177"/>
      <c r="L31" s="177"/>
      <c r="M31" s="177"/>
      <c r="N31" s="177"/>
      <c r="O31" s="177"/>
      <c r="P31" s="177"/>
      <c r="Q31" s="177"/>
      <c r="R31" s="177"/>
      <c r="S31" s="177"/>
      <c r="T31" s="177"/>
      <c r="U31" s="177"/>
      <c r="V31" s="177"/>
      <c r="W31" s="177"/>
      <c r="X31" s="177"/>
      <c r="Y31" s="177"/>
      <c r="Z31" s="177"/>
      <c r="AA31" s="177"/>
      <c r="AB31" s="177"/>
      <c r="AC31" s="177"/>
      <c r="AD31" s="177"/>
      <c r="AE31" s="177"/>
      <c r="AF31" s="177"/>
      <c r="AG31" s="177"/>
    </row>
    <row r="32" spans="1:33" x14ac:dyDescent="0.25">
      <c r="A32" s="177"/>
      <c r="B32" s="177"/>
      <c r="C32" s="177"/>
      <c r="D32" s="177"/>
      <c r="E32" s="177"/>
      <c r="F32" s="177"/>
      <c r="G32" s="177"/>
      <c r="H32" s="177"/>
      <c r="I32" s="177"/>
      <c r="J32" s="177"/>
      <c r="K32" s="177"/>
      <c r="L32" s="177"/>
      <c r="M32" s="177"/>
      <c r="N32" s="177"/>
      <c r="O32" s="177"/>
      <c r="P32" s="177"/>
      <c r="Q32" s="177"/>
      <c r="R32" s="177"/>
      <c r="S32" s="177"/>
      <c r="T32" s="177"/>
      <c r="U32" s="177"/>
      <c r="V32" s="177"/>
      <c r="W32" s="177"/>
      <c r="X32" s="177"/>
      <c r="Y32" s="177"/>
      <c r="Z32" s="177"/>
      <c r="AA32" s="177"/>
      <c r="AB32" s="177"/>
      <c r="AC32" s="177"/>
      <c r="AD32" s="177"/>
      <c r="AE32" s="177"/>
      <c r="AF32" s="177"/>
      <c r="AG32" s="177"/>
    </row>
    <row r="33" spans="1:33" x14ac:dyDescent="0.25">
      <c r="A33" s="177"/>
      <c r="B33" s="177"/>
      <c r="C33" s="177"/>
      <c r="D33" s="177"/>
      <c r="E33" s="177"/>
      <c r="F33" s="177"/>
      <c r="G33" s="177"/>
      <c r="H33" s="177"/>
      <c r="I33" s="177"/>
      <c r="J33" s="177"/>
      <c r="K33" s="177"/>
      <c r="L33" s="177"/>
      <c r="M33" s="177"/>
      <c r="N33" s="177"/>
      <c r="O33" s="177"/>
      <c r="P33" s="177"/>
      <c r="Q33" s="177"/>
      <c r="R33" s="177"/>
      <c r="S33" s="177"/>
      <c r="T33" s="177"/>
      <c r="U33" s="177"/>
      <c r="V33" s="177"/>
      <c r="W33" s="177"/>
      <c r="X33" s="177"/>
      <c r="Y33" s="177"/>
      <c r="Z33" s="177"/>
      <c r="AA33" s="177"/>
      <c r="AB33" s="177"/>
      <c r="AC33" s="177"/>
      <c r="AD33" s="177"/>
      <c r="AE33" s="177"/>
      <c r="AF33" s="177"/>
      <c r="AG33" s="177"/>
    </row>
    <row r="34" spans="1:33" x14ac:dyDescent="0.25">
      <c r="A34" s="177"/>
      <c r="B34" s="177"/>
      <c r="C34" s="177"/>
      <c r="D34" s="177"/>
      <c r="E34" s="177"/>
      <c r="F34" s="177"/>
      <c r="G34" s="177"/>
      <c r="H34" s="177"/>
      <c r="I34" s="177"/>
      <c r="J34" s="177"/>
      <c r="K34" s="177"/>
      <c r="L34" s="177"/>
      <c r="M34" s="177"/>
      <c r="N34" s="177"/>
      <c r="O34" s="177"/>
      <c r="P34" s="177"/>
      <c r="Q34" s="177"/>
      <c r="R34" s="177"/>
      <c r="S34" s="177"/>
      <c r="T34" s="177"/>
      <c r="U34" s="177"/>
      <c r="V34" s="177"/>
      <c r="W34" s="177"/>
      <c r="X34" s="177"/>
      <c r="Y34" s="177"/>
      <c r="Z34" s="177"/>
      <c r="AA34" s="177"/>
      <c r="AB34" s="177"/>
      <c r="AC34" s="177"/>
      <c r="AD34" s="177"/>
      <c r="AE34" s="177"/>
      <c r="AF34" s="177"/>
      <c r="AG34" s="177"/>
    </row>
    <row r="35" spans="1:33" x14ac:dyDescent="0.25">
      <c r="A35" s="177"/>
      <c r="B35" s="177"/>
      <c r="C35" s="177"/>
      <c r="D35" s="177"/>
      <c r="E35" s="177"/>
      <c r="F35" s="177"/>
      <c r="G35" s="177"/>
      <c r="H35" s="177"/>
      <c r="I35" s="177"/>
      <c r="J35" s="177"/>
      <c r="K35" s="177"/>
      <c r="L35" s="177"/>
      <c r="M35" s="177"/>
      <c r="N35" s="177"/>
      <c r="O35" s="177"/>
      <c r="P35" s="177"/>
      <c r="Q35" s="177"/>
      <c r="R35" s="177"/>
      <c r="S35" s="177"/>
      <c r="T35" s="177"/>
      <c r="U35" s="177"/>
      <c r="V35" s="177"/>
      <c r="W35" s="177"/>
      <c r="X35" s="177"/>
      <c r="Y35" s="177"/>
      <c r="Z35" s="177"/>
      <c r="AA35" s="177"/>
      <c r="AB35" s="177"/>
      <c r="AC35" s="177"/>
      <c r="AD35" s="177"/>
      <c r="AE35" s="177"/>
      <c r="AF35" s="177"/>
      <c r="AG35" s="177"/>
    </row>
    <row r="36" spans="1:33" x14ac:dyDescent="0.25">
      <c r="A36" s="177"/>
      <c r="B36" s="177"/>
      <c r="C36" s="177"/>
      <c r="D36" s="177"/>
      <c r="E36" s="177"/>
      <c r="F36" s="177"/>
      <c r="G36" s="177"/>
      <c r="H36" s="177"/>
      <c r="I36" s="177"/>
      <c r="J36" s="177"/>
      <c r="K36" s="177"/>
      <c r="L36" s="177"/>
      <c r="M36" s="177"/>
      <c r="N36" s="177"/>
      <c r="O36" s="177"/>
      <c r="P36" s="177"/>
      <c r="Q36" s="177"/>
      <c r="R36" s="177"/>
      <c r="S36" s="177"/>
      <c r="T36" s="177"/>
      <c r="U36" s="177"/>
      <c r="V36" s="177"/>
      <c r="W36" s="177"/>
      <c r="X36" s="177"/>
      <c r="Y36" s="177"/>
      <c r="Z36" s="177"/>
      <c r="AA36" s="177"/>
      <c r="AB36" s="177"/>
      <c r="AC36" s="177"/>
      <c r="AD36" s="177"/>
      <c r="AE36" s="177"/>
      <c r="AF36" s="177"/>
      <c r="AG36" s="177"/>
    </row>
    <row r="37" spans="1:33" x14ac:dyDescent="0.25">
      <c r="A37" s="177"/>
      <c r="B37" s="177"/>
      <c r="C37" s="177"/>
      <c r="D37" s="177"/>
      <c r="E37" s="177"/>
      <c r="F37" s="177"/>
      <c r="G37" s="177"/>
      <c r="H37" s="177"/>
      <c r="I37" s="177"/>
      <c r="J37" s="177"/>
      <c r="K37" s="177"/>
      <c r="L37" s="177"/>
      <c r="M37" s="177"/>
      <c r="N37" s="177"/>
      <c r="O37" s="177"/>
      <c r="P37" s="177"/>
      <c r="Q37" s="177"/>
      <c r="R37" s="177"/>
      <c r="S37" s="177"/>
      <c r="T37" s="177"/>
      <c r="U37" s="177"/>
      <c r="V37" s="177"/>
      <c r="W37" s="177"/>
      <c r="X37" s="177"/>
      <c r="Y37" s="177"/>
      <c r="Z37" s="177"/>
      <c r="AA37" s="177"/>
      <c r="AB37" s="177"/>
      <c r="AC37" s="177"/>
      <c r="AD37" s="177"/>
      <c r="AE37" s="177"/>
      <c r="AF37" s="177"/>
      <c r="AG37" s="177"/>
    </row>
    <row r="38" spans="1:33" x14ac:dyDescent="0.25">
      <c r="A38" s="177"/>
      <c r="B38" s="177"/>
      <c r="C38" s="177"/>
      <c r="D38" s="177"/>
      <c r="E38" s="177"/>
      <c r="F38" s="177"/>
      <c r="G38" s="177"/>
      <c r="H38" s="177"/>
      <c r="I38" s="177"/>
      <c r="J38" s="177"/>
      <c r="K38" s="177"/>
      <c r="L38" s="177"/>
      <c r="M38" s="177"/>
      <c r="N38" s="177"/>
      <c r="O38" s="177"/>
      <c r="P38" s="177"/>
      <c r="Q38" s="177"/>
      <c r="R38" s="177"/>
      <c r="S38" s="177"/>
      <c r="T38" s="177"/>
      <c r="U38" s="177"/>
      <c r="V38" s="177"/>
      <c r="W38" s="177"/>
      <c r="X38" s="177"/>
      <c r="Y38" s="177"/>
      <c r="Z38" s="177"/>
      <c r="AA38" s="177"/>
      <c r="AB38" s="177"/>
      <c r="AC38" s="177"/>
      <c r="AD38" s="177"/>
      <c r="AE38" s="177"/>
      <c r="AF38" s="177"/>
      <c r="AG38" s="177"/>
    </row>
    <row r="39" spans="1:33" x14ac:dyDescent="0.25">
      <c r="A39" s="177"/>
      <c r="B39" s="177"/>
      <c r="C39" s="177"/>
      <c r="D39" s="177"/>
      <c r="E39" s="177"/>
      <c r="F39" s="177"/>
      <c r="G39" s="177"/>
      <c r="H39" s="177"/>
      <c r="I39" s="177"/>
      <c r="J39" s="177"/>
      <c r="K39" s="177"/>
      <c r="L39" s="177"/>
      <c r="M39" s="177"/>
      <c r="N39" s="177"/>
      <c r="O39" s="177"/>
      <c r="P39" s="177"/>
      <c r="Q39" s="177"/>
      <c r="R39" s="177"/>
      <c r="S39" s="177"/>
      <c r="T39" s="177"/>
      <c r="U39" s="177"/>
      <c r="V39" s="177"/>
      <c r="W39" s="177"/>
      <c r="X39" s="177"/>
      <c r="Y39" s="177"/>
      <c r="Z39" s="177"/>
      <c r="AA39" s="177"/>
      <c r="AB39" s="177"/>
      <c r="AC39" s="177"/>
      <c r="AD39" s="177"/>
      <c r="AE39" s="177"/>
      <c r="AF39" s="177"/>
      <c r="AG39" s="177"/>
    </row>
    <row r="40" spans="1:33" x14ac:dyDescent="0.25">
      <c r="A40" s="177"/>
      <c r="B40" s="177"/>
      <c r="C40" s="177"/>
      <c r="D40" s="177"/>
      <c r="E40" s="177"/>
      <c r="F40" s="177"/>
      <c r="G40" s="177"/>
      <c r="H40" s="177"/>
      <c r="I40" s="177"/>
      <c r="J40" s="177"/>
      <c r="K40" s="177"/>
      <c r="L40" s="177"/>
      <c r="M40" s="177"/>
      <c r="N40" s="177"/>
      <c r="O40" s="177"/>
      <c r="P40" s="177"/>
      <c r="Q40" s="177"/>
      <c r="R40" s="177"/>
      <c r="S40" s="177"/>
      <c r="T40" s="177"/>
      <c r="U40" s="177"/>
      <c r="V40" s="177"/>
      <c r="W40" s="177"/>
      <c r="X40" s="177"/>
      <c r="Y40" s="177"/>
      <c r="Z40" s="177"/>
      <c r="AA40" s="177"/>
      <c r="AB40" s="177"/>
      <c r="AC40" s="177"/>
      <c r="AD40" s="177"/>
      <c r="AE40" s="177"/>
      <c r="AF40" s="177"/>
      <c r="AG40" s="177"/>
    </row>
    <row r="41" spans="1:33" x14ac:dyDescent="0.25">
      <c r="A41" s="177"/>
      <c r="B41" s="177"/>
      <c r="C41" s="177"/>
      <c r="D41" s="177"/>
      <c r="E41" s="177"/>
      <c r="F41" s="177"/>
      <c r="G41" s="177"/>
      <c r="H41" s="177"/>
      <c r="I41" s="177"/>
      <c r="J41" s="177"/>
      <c r="K41" s="177"/>
      <c r="L41" s="177"/>
      <c r="M41" s="177"/>
      <c r="N41" s="177"/>
      <c r="O41" s="177"/>
      <c r="P41" s="177"/>
      <c r="Q41" s="177"/>
      <c r="R41" s="177"/>
      <c r="S41" s="177"/>
      <c r="T41" s="177"/>
      <c r="U41" s="177"/>
      <c r="V41" s="177"/>
      <c r="W41" s="177"/>
      <c r="X41" s="177"/>
      <c r="Y41" s="177"/>
      <c r="Z41" s="177"/>
      <c r="AA41" s="177"/>
      <c r="AB41" s="177"/>
      <c r="AC41" s="177"/>
      <c r="AD41" s="177"/>
      <c r="AE41" s="177"/>
      <c r="AF41" s="177"/>
      <c r="AG41" s="177"/>
    </row>
    <row r="42" spans="1:33" x14ac:dyDescent="0.25">
      <c r="A42" s="177"/>
      <c r="B42" s="177"/>
      <c r="C42" s="177"/>
      <c r="D42" s="177"/>
      <c r="E42" s="177"/>
      <c r="F42" s="177"/>
      <c r="G42" s="177"/>
      <c r="H42" s="177"/>
      <c r="I42" s="177"/>
      <c r="J42" s="177"/>
      <c r="K42" s="177"/>
      <c r="L42" s="177"/>
      <c r="M42" s="177"/>
      <c r="N42" s="177"/>
      <c r="O42" s="177"/>
      <c r="P42" s="177"/>
      <c r="Q42" s="177"/>
      <c r="R42" s="177"/>
      <c r="S42" s="177"/>
      <c r="T42" s="177"/>
      <c r="U42" s="177"/>
      <c r="V42" s="177"/>
      <c r="W42" s="177"/>
      <c r="X42" s="177"/>
      <c r="Y42" s="177"/>
      <c r="Z42" s="177"/>
      <c r="AA42" s="177"/>
      <c r="AB42" s="177"/>
      <c r="AC42" s="177"/>
      <c r="AD42" s="177"/>
      <c r="AE42" s="177"/>
      <c r="AF42" s="177"/>
      <c r="AG42" s="177"/>
    </row>
    <row r="43" spans="1:33" x14ac:dyDescent="0.25">
      <c r="A43" s="177"/>
      <c r="B43" s="177"/>
      <c r="C43" s="177"/>
      <c r="D43" s="177"/>
      <c r="E43" s="177"/>
      <c r="F43" s="177"/>
      <c r="G43" s="177"/>
      <c r="H43" s="177"/>
      <c r="I43" s="177"/>
      <c r="J43" s="177"/>
      <c r="K43" s="177"/>
      <c r="L43" s="177"/>
      <c r="M43" s="177"/>
      <c r="N43" s="177"/>
      <c r="O43" s="177"/>
      <c r="P43" s="177"/>
      <c r="Q43" s="177"/>
      <c r="R43" s="177"/>
      <c r="S43" s="177"/>
      <c r="T43" s="177"/>
      <c r="U43" s="177"/>
      <c r="V43" s="177"/>
      <c r="W43" s="177"/>
      <c r="X43" s="177"/>
      <c r="Y43" s="177"/>
      <c r="Z43" s="177"/>
      <c r="AA43" s="177"/>
      <c r="AB43" s="177"/>
      <c r="AC43" s="177"/>
      <c r="AD43" s="177"/>
      <c r="AE43" s="177"/>
      <c r="AF43" s="177"/>
      <c r="AG43" s="177"/>
    </row>
    <row r="44" spans="1:33" x14ac:dyDescent="0.25">
      <c r="A44" s="177"/>
      <c r="B44" s="177"/>
      <c r="C44" s="177"/>
      <c r="D44" s="177"/>
      <c r="E44" s="177"/>
      <c r="F44" s="177"/>
      <c r="G44" s="177"/>
      <c r="H44" s="177"/>
      <c r="I44" s="177"/>
      <c r="J44" s="177"/>
      <c r="K44" s="177"/>
      <c r="L44" s="177"/>
      <c r="M44" s="177"/>
      <c r="N44" s="177"/>
      <c r="O44" s="177"/>
      <c r="P44" s="177"/>
      <c r="Q44" s="177"/>
      <c r="R44" s="177"/>
      <c r="S44" s="177"/>
      <c r="T44" s="177"/>
      <c r="U44" s="177"/>
      <c r="V44" s="177"/>
      <c r="W44" s="177"/>
      <c r="X44" s="177"/>
      <c r="Y44" s="177"/>
      <c r="Z44" s="177"/>
      <c r="AA44" s="177"/>
      <c r="AB44" s="177"/>
      <c r="AC44" s="177"/>
      <c r="AD44" s="177"/>
      <c r="AE44" s="177"/>
      <c r="AF44" s="177"/>
      <c r="AG44" s="177"/>
    </row>
    <row r="45" spans="1:33" x14ac:dyDescent="0.25">
      <c r="A45" s="177"/>
      <c r="B45" s="177"/>
      <c r="C45" s="177"/>
      <c r="D45" s="177"/>
      <c r="E45" s="177"/>
      <c r="F45" s="177"/>
      <c r="G45" s="177"/>
      <c r="H45" s="177"/>
      <c r="I45" s="177"/>
      <c r="J45" s="177"/>
      <c r="K45" s="177"/>
      <c r="L45" s="177"/>
      <c r="M45" s="177"/>
      <c r="N45" s="177"/>
      <c r="O45" s="177"/>
      <c r="P45" s="177"/>
      <c r="Q45" s="177"/>
      <c r="R45" s="177"/>
      <c r="S45" s="177"/>
      <c r="T45" s="177"/>
      <c r="U45" s="177"/>
      <c r="V45" s="177"/>
      <c r="W45" s="177"/>
      <c r="X45" s="177"/>
      <c r="Y45" s="177"/>
      <c r="Z45" s="177"/>
      <c r="AA45" s="177"/>
      <c r="AB45" s="177"/>
      <c r="AC45" s="177"/>
      <c r="AD45" s="177"/>
      <c r="AE45" s="177"/>
      <c r="AF45" s="177"/>
      <c r="AG45" s="177"/>
    </row>
    <row r="46" spans="1:33" x14ac:dyDescent="0.25">
      <c r="A46" s="177"/>
      <c r="B46" s="177"/>
      <c r="C46" s="177"/>
      <c r="D46" s="177"/>
      <c r="E46" s="177"/>
      <c r="F46" s="177"/>
      <c r="G46" s="177"/>
      <c r="H46" s="177"/>
      <c r="I46" s="177"/>
      <c r="J46" s="177"/>
      <c r="K46" s="177"/>
      <c r="L46" s="177"/>
      <c r="M46" s="177"/>
      <c r="N46" s="177"/>
      <c r="O46" s="177"/>
      <c r="P46" s="177"/>
      <c r="Q46" s="177"/>
      <c r="R46" s="177"/>
      <c r="S46" s="177"/>
      <c r="T46" s="177"/>
      <c r="U46" s="177"/>
      <c r="V46" s="177"/>
      <c r="W46" s="177"/>
      <c r="X46" s="177"/>
      <c r="Y46" s="177"/>
      <c r="Z46" s="177"/>
      <c r="AA46" s="177"/>
      <c r="AB46" s="177"/>
      <c r="AC46" s="177"/>
      <c r="AD46" s="177"/>
      <c r="AE46" s="177"/>
      <c r="AF46" s="177"/>
      <c r="AG46" s="177"/>
    </row>
    <row r="47" spans="1:33" x14ac:dyDescent="0.25">
      <c r="A47" s="177"/>
      <c r="B47" s="177"/>
      <c r="C47" s="177"/>
      <c r="D47" s="177"/>
      <c r="E47" s="177"/>
      <c r="F47" s="177"/>
      <c r="G47" s="177"/>
      <c r="H47" s="177"/>
      <c r="I47" s="177"/>
      <c r="J47" s="177"/>
      <c r="K47" s="177"/>
      <c r="L47" s="177"/>
      <c r="M47" s="177"/>
      <c r="N47" s="177"/>
      <c r="O47" s="177"/>
      <c r="P47" s="177"/>
      <c r="Q47" s="177"/>
      <c r="R47" s="177"/>
      <c r="S47" s="177"/>
      <c r="T47" s="177"/>
      <c r="U47" s="177"/>
      <c r="V47" s="177"/>
      <c r="W47" s="177"/>
      <c r="X47" s="177"/>
      <c r="Y47" s="177"/>
      <c r="Z47" s="177"/>
      <c r="AA47" s="177"/>
      <c r="AB47" s="177"/>
      <c r="AC47" s="177"/>
      <c r="AD47" s="177"/>
      <c r="AE47" s="177"/>
      <c r="AF47" s="177"/>
      <c r="AG47" s="177"/>
    </row>
    <row r="48" spans="1:33" x14ac:dyDescent="0.25">
      <c r="A48" s="177"/>
      <c r="B48" s="177"/>
      <c r="C48" s="177"/>
      <c r="D48" s="177"/>
      <c r="E48" s="177"/>
      <c r="F48" s="177"/>
      <c r="G48" s="177"/>
      <c r="H48" s="177"/>
      <c r="I48" s="177"/>
      <c r="J48" s="177"/>
      <c r="K48" s="177"/>
      <c r="L48" s="177"/>
      <c r="M48" s="177"/>
      <c r="N48" s="177"/>
      <c r="O48" s="177"/>
      <c r="P48" s="177"/>
      <c r="Q48" s="177"/>
      <c r="R48" s="177"/>
      <c r="S48" s="177"/>
      <c r="T48" s="177"/>
      <c r="U48" s="177"/>
      <c r="V48" s="177"/>
      <c r="W48" s="177"/>
      <c r="X48" s="177"/>
      <c r="Y48" s="177"/>
      <c r="Z48" s="177"/>
      <c r="AA48" s="177"/>
      <c r="AB48" s="177"/>
      <c r="AC48" s="177"/>
      <c r="AD48" s="177"/>
      <c r="AE48" s="177"/>
      <c r="AF48" s="177"/>
      <c r="AG48" s="177"/>
    </row>
    <row r="49" spans="1:33" x14ac:dyDescent="0.25">
      <c r="A49" s="177"/>
      <c r="B49" s="177"/>
      <c r="C49" s="177"/>
      <c r="D49" s="177"/>
      <c r="E49" s="177"/>
      <c r="F49" s="177"/>
      <c r="G49" s="177"/>
      <c r="H49" s="177"/>
      <c r="I49" s="177"/>
      <c r="J49" s="177"/>
      <c r="K49" s="177"/>
      <c r="L49" s="177"/>
      <c r="M49" s="177"/>
      <c r="N49" s="177"/>
      <c r="O49" s="177"/>
      <c r="P49" s="177"/>
      <c r="Q49" s="177"/>
      <c r="R49" s="177"/>
      <c r="S49" s="177"/>
      <c r="T49" s="177"/>
      <c r="U49" s="177"/>
      <c r="V49" s="177"/>
      <c r="W49" s="177"/>
      <c r="X49" s="177"/>
      <c r="Y49" s="177"/>
      <c r="Z49" s="177"/>
      <c r="AA49" s="177"/>
      <c r="AB49" s="177"/>
      <c r="AC49" s="177"/>
      <c r="AD49" s="177"/>
      <c r="AE49" s="177"/>
      <c r="AF49" s="177"/>
      <c r="AG49" s="177"/>
    </row>
    <row r="50" spans="1:33" x14ac:dyDescent="0.25">
      <c r="A50" s="177"/>
      <c r="B50" s="177"/>
      <c r="C50" s="177"/>
      <c r="D50" s="177"/>
      <c r="E50" s="177"/>
      <c r="F50" s="177"/>
      <c r="G50" s="177"/>
      <c r="H50" s="177"/>
      <c r="I50" s="177"/>
      <c r="J50" s="177"/>
      <c r="K50" s="177"/>
      <c r="L50" s="177"/>
      <c r="M50" s="177"/>
      <c r="N50" s="177"/>
      <c r="O50" s="177"/>
      <c r="P50" s="177"/>
      <c r="Q50" s="177"/>
      <c r="R50" s="177"/>
      <c r="S50" s="177"/>
      <c r="T50" s="177"/>
      <c r="U50" s="177"/>
      <c r="V50" s="177"/>
      <c r="W50" s="177"/>
      <c r="X50" s="177"/>
      <c r="Y50" s="177"/>
      <c r="Z50" s="177"/>
      <c r="AA50" s="177"/>
      <c r="AB50" s="177"/>
      <c r="AC50" s="177"/>
      <c r="AD50" s="177"/>
      <c r="AE50" s="177"/>
      <c r="AF50" s="177"/>
      <c r="AG50" s="177"/>
    </row>
    <row r="51" spans="1:33" x14ac:dyDescent="0.25">
      <c r="A51" s="177"/>
      <c r="B51" s="177"/>
      <c r="C51" s="177"/>
      <c r="D51" s="177"/>
      <c r="E51" s="177"/>
      <c r="F51" s="177"/>
      <c r="G51" s="177"/>
      <c r="H51" s="177"/>
      <c r="I51" s="177"/>
      <c r="J51" s="177"/>
      <c r="K51" s="177"/>
      <c r="L51" s="177"/>
      <c r="M51" s="177"/>
      <c r="N51" s="177"/>
      <c r="O51" s="177"/>
      <c r="P51" s="177"/>
      <c r="Q51" s="177"/>
      <c r="R51" s="177"/>
      <c r="S51" s="177"/>
      <c r="T51" s="177"/>
      <c r="U51" s="177"/>
      <c r="V51" s="177"/>
      <c r="W51" s="177"/>
      <c r="X51" s="177"/>
      <c r="Y51" s="177"/>
      <c r="Z51" s="177"/>
      <c r="AA51" s="177"/>
      <c r="AB51" s="177"/>
      <c r="AC51" s="177"/>
      <c r="AD51" s="177"/>
      <c r="AE51" s="177"/>
      <c r="AF51" s="177"/>
      <c r="AG51" s="177"/>
    </row>
    <row r="52" spans="1:33" x14ac:dyDescent="0.25">
      <c r="A52" s="177"/>
      <c r="B52" s="177"/>
      <c r="C52" s="177"/>
      <c r="D52" s="177"/>
      <c r="E52" s="177"/>
      <c r="F52" s="177"/>
      <c r="G52" s="177"/>
      <c r="H52" s="177"/>
      <c r="I52" s="177"/>
      <c r="J52" s="177"/>
      <c r="K52" s="177"/>
      <c r="L52" s="177"/>
      <c r="M52" s="177"/>
      <c r="N52" s="177"/>
      <c r="O52" s="177"/>
      <c r="P52" s="177"/>
      <c r="Q52" s="177"/>
      <c r="R52" s="177"/>
      <c r="S52" s="177"/>
      <c r="T52" s="177"/>
      <c r="U52" s="177"/>
      <c r="V52" s="177"/>
      <c r="W52" s="177"/>
      <c r="X52" s="177"/>
      <c r="Y52" s="177"/>
      <c r="Z52" s="177"/>
      <c r="AA52" s="177"/>
      <c r="AB52" s="177"/>
      <c r="AC52" s="177"/>
      <c r="AD52" s="177"/>
      <c r="AE52" s="177"/>
      <c r="AF52" s="177"/>
      <c r="AG52" s="177"/>
    </row>
    <row r="53" spans="1:33" x14ac:dyDescent="0.25">
      <c r="A53" s="177"/>
      <c r="B53" s="177"/>
      <c r="C53" s="177"/>
      <c r="D53" s="177"/>
      <c r="E53" s="177"/>
      <c r="F53" s="177"/>
      <c r="G53" s="177"/>
      <c r="H53" s="177"/>
      <c r="I53" s="177"/>
      <c r="J53" s="177"/>
      <c r="K53" s="177"/>
      <c r="L53" s="177"/>
      <c r="M53" s="177"/>
      <c r="N53" s="177"/>
      <c r="O53" s="177"/>
      <c r="P53" s="177"/>
      <c r="Q53" s="177"/>
      <c r="R53" s="177"/>
      <c r="S53" s="177"/>
      <c r="T53" s="177"/>
      <c r="U53" s="177"/>
      <c r="V53" s="177"/>
      <c r="W53" s="177"/>
      <c r="X53" s="177"/>
      <c r="Y53" s="177"/>
      <c r="Z53" s="177"/>
      <c r="AA53" s="177"/>
      <c r="AB53" s="177"/>
      <c r="AC53" s="177"/>
      <c r="AD53" s="177"/>
      <c r="AE53" s="177"/>
      <c r="AF53" s="177"/>
      <c r="AG53" s="177"/>
    </row>
    <row r="54" spans="1:33" x14ac:dyDescent="0.25">
      <c r="A54" s="177"/>
      <c r="B54" s="177"/>
      <c r="C54" s="177"/>
      <c r="D54" s="177"/>
      <c r="E54" s="177"/>
      <c r="F54" s="177"/>
      <c r="G54" s="177"/>
      <c r="H54" s="177"/>
      <c r="I54" s="177"/>
      <c r="J54" s="177"/>
      <c r="K54" s="177"/>
      <c r="L54" s="177"/>
      <c r="M54" s="177"/>
      <c r="N54" s="177"/>
      <c r="O54" s="177"/>
      <c r="P54" s="177"/>
      <c r="Q54" s="177"/>
      <c r="R54" s="177"/>
      <c r="S54" s="177"/>
      <c r="T54" s="177"/>
      <c r="U54" s="177"/>
      <c r="V54" s="177"/>
      <c r="W54" s="177"/>
      <c r="X54" s="177"/>
      <c r="Y54" s="177"/>
      <c r="Z54" s="177"/>
      <c r="AA54" s="177"/>
      <c r="AB54" s="177"/>
      <c r="AC54" s="177"/>
      <c r="AD54" s="177"/>
      <c r="AE54" s="177"/>
      <c r="AF54" s="177"/>
      <c r="AG54" s="177"/>
    </row>
    <row r="55" spans="1:33" x14ac:dyDescent="0.25">
      <c r="A55" s="177"/>
      <c r="B55" s="177"/>
      <c r="C55" s="177"/>
      <c r="D55" s="177"/>
      <c r="E55" s="177"/>
      <c r="F55" s="177"/>
      <c r="G55" s="177"/>
      <c r="H55" s="177"/>
      <c r="I55" s="177"/>
      <c r="J55" s="177"/>
      <c r="K55" s="177"/>
      <c r="L55" s="177"/>
      <c r="M55" s="177"/>
      <c r="N55" s="177"/>
      <c r="O55" s="177"/>
      <c r="P55" s="177"/>
      <c r="Q55" s="177"/>
      <c r="R55" s="177"/>
      <c r="S55" s="177"/>
      <c r="T55" s="177"/>
      <c r="U55" s="177"/>
      <c r="V55" s="177"/>
      <c r="W55" s="177"/>
      <c r="X55" s="177"/>
      <c r="Y55" s="177"/>
      <c r="Z55" s="177"/>
      <c r="AA55" s="177"/>
      <c r="AB55" s="177"/>
      <c r="AC55" s="177"/>
      <c r="AD55" s="177"/>
      <c r="AE55" s="177"/>
      <c r="AF55" s="177"/>
      <c r="AG55" s="177"/>
    </row>
    <row r="56" spans="1:33" x14ac:dyDescent="0.25">
      <c r="A56" s="177"/>
      <c r="B56" s="177"/>
      <c r="C56" s="177"/>
      <c r="D56" s="177"/>
      <c r="E56" s="177"/>
      <c r="F56" s="177"/>
      <c r="G56" s="177"/>
      <c r="H56" s="177"/>
      <c r="I56" s="177"/>
      <c r="J56" s="177"/>
      <c r="K56" s="177"/>
      <c r="L56" s="177"/>
      <c r="M56" s="177"/>
      <c r="N56" s="177"/>
      <c r="O56" s="177"/>
      <c r="P56" s="177"/>
      <c r="Q56" s="177"/>
      <c r="R56" s="177"/>
      <c r="S56" s="177"/>
      <c r="T56" s="177"/>
      <c r="U56" s="177"/>
      <c r="V56" s="177"/>
      <c r="W56" s="177"/>
      <c r="X56" s="177"/>
      <c r="Y56" s="177"/>
      <c r="Z56" s="177"/>
      <c r="AA56" s="177"/>
      <c r="AB56" s="177"/>
      <c r="AC56" s="177"/>
      <c r="AD56" s="177"/>
      <c r="AE56" s="177"/>
      <c r="AF56" s="177"/>
      <c r="AG56" s="177"/>
    </row>
    <row r="57" spans="1:33" x14ac:dyDescent="0.25">
      <c r="A57" s="177"/>
      <c r="B57" s="177"/>
      <c r="C57" s="177"/>
      <c r="D57" s="177"/>
      <c r="E57" s="177"/>
      <c r="F57" s="177"/>
      <c r="G57" s="177"/>
      <c r="H57" s="177"/>
      <c r="I57" s="177"/>
      <c r="J57" s="177"/>
      <c r="K57" s="177"/>
      <c r="L57" s="177"/>
      <c r="M57" s="177"/>
      <c r="N57" s="177"/>
      <c r="O57" s="177"/>
      <c r="P57" s="177"/>
      <c r="Q57" s="177"/>
      <c r="R57" s="177"/>
      <c r="S57" s="177"/>
      <c r="T57" s="177"/>
      <c r="U57" s="177"/>
      <c r="V57" s="177"/>
      <c r="W57" s="177"/>
      <c r="X57" s="177"/>
      <c r="Y57" s="177"/>
      <c r="Z57" s="177"/>
      <c r="AA57" s="177"/>
      <c r="AB57" s="177"/>
      <c r="AC57" s="177"/>
      <c r="AD57" s="177"/>
      <c r="AE57" s="177"/>
      <c r="AF57" s="177"/>
      <c r="AG57" s="177"/>
    </row>
  </sheetData>
  <sheetProtection algorithmName="SHA-512" hashValue="rlC/tkRrpkChPG5uGOrXrszY+BzheZiL2Dq3/IbVwq2xL7xvG6e6tsiZ5rxgjSuk5+d6rKynTcjGvaknFI1Kiw==" saltValue="Q8U8cCpx2ujNFxj7NeFUPA==" spinCount="100000" sheet="1" objects="1" scenarios="1"/>
  <mergeCells count="10">
    <mergeCell ref="A1:R1"/>
    <mergeCell ref="A19:R21"/>
    <mergeCell ref="A17:R17"/>
    <mergeCell ref="A15:R15"/>
    <mergeCell ref="A4:R4"/>
    <mergeCell ref="A6:R10"/>
    <mergeCell ref="A12:R12"/>
    <mergeCell ref="A13:R13"/>
    <mergeCell ref="A2:R3"/>
    <mergeCell ref="A11:R11"/>
  </mergeCells>
  <conditionalFormatting sqref="V8:V9">
    <cfRule type="expression" dxfId="31" priority="1">
      <formula>#REF!</formula>
    </cfRule>
  </conditionalFormatting>
  <pageMargins left="0.7" right="0.7" top="0.75" bottom="0.75" header="0.3" footer="0.3"/>
  <pageSetup paperSize="9" scale="54" fitToHeight="2"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C69D70-EDFE-4891-86A6-80887626B72A}">
  <sheetPr codeName="Sheet5">
    <tabColor theme="0" tint="-0.249977111117893"/>
    <pageSetUpPr fitToPage="1"/>
  </sheetPr>
  <dimension ref="A1:AG46"/>
  <sheetViews>
    <sheetView zoomScaleNormal="100" workbookViewId="0">
      <selection activeCell="B2" sqref="B2"/>
    </sheetView>
  </sheetViews>
  <sheetFormatPr defaultRowHeight="15" x14ac:dyDescent="0.25"/>
  <cols>
    <col min="1" max="1" width="4.85546875" customWidth="1"/>
    <col min="2" max="2" width="28.5703125" customWidth="1"/>
    <col min="3" max="5" width="32.42578125" customWidth="1"/>
  </cols>
  <sheetData>
    <row r="1" spans="1:30" ht="63.75" customHeight="1" x14ac:dyDescent="0.25">
      <c r="A1" s="405"/>
      <c r="B1" s="405"/>
      <c r="C1" s="405"/>
      <c r="D1" s="405"/>
      <c r="E1" s="405"/>
      <c r="F1" s="405"/>
      <c r="G1" s="405"/>
      <c r="H1" s="405"/>
      <c r="I1" s="405"/>
      <c r="J1" s="405"/>
      <c r="K1" s="405"/>
      <c r="L1" s="177"/>
      <c r="M1" s="177"/>
      <c r="N1" s="177"/>
      <c r="O1" s="177"/>
      <c r="P1" s="177"/>
      <c r="Q1" s="177"/>
      <c r="R1" s="177"/>
      <c r="S1" s="177"/>
      <c r="T1" s="177"/>
      <c r="U1" s="177"/>
      <c r="V1" s="177"/>
      <c r="W1" s="177"/>
      <c r="X1" s="177"/>
      <c r="Y1" s="177"/>
      <c r="Z1" s="177"/>
      <c r="AA1" s="177"/>
      <c r="AB1" s="177"/>
      <c r="AC1" s="177"/>
      <c r="AD1" s="177"/>
    </row>
    <row r="2" spans="1:30" ht="18.75" x14ac:dyDescent="0.3">
      <c r="A2" s="128"/>
      <c r="B2" s="128"/>
      <c r="C2" s="128"/>
      <c r="D2" s="128"/>
      <c r="E2" s="128"/>
      <c r="F2" s="128"/>
      <c r="G2" s="177"/>
      <c r="H2" s="177"/>
      <c r="I2" s="177"/>
      <c r="J2" s="177"/>
      <c r="K2" s="177"/>
      <c r="L2" s="177"/>
      <c r="M2" s="177"/>
      <c r="N2" s="177"/>
      <c r="O2" s="177"/>
      <c r="P2" s="177"/>
      <c r="Q2" s="177"/>
      <c r="R2" s="177"/>
      <c r="S2" s="177"/>
      <c r="T2" s="177"/>
      <c r="U2" s="177"/>
      <c r="V2" s="177"/>
      <c r="W2" s="177"/>
      <c r="X2" s="177"/>
      <c r="Y2" s="177"/>
      <c r="Z2" s="177"/>
      <c r="AA2" s="177"/>
      <c r="AB2" s="177"/>
      <c r="AC2" s="177"/>
      <c r="AD2" s="177"/>
    </row>
    <row r="3" spans="1:30" ht="18.600000000000001" customHeight="1" x14ac:dyDescent="0.25">
      <c r="A3" s="177"/>
      <c r="B3" s="411" t="s">
        <v>395</v>
      </c>
      <c r="C3" s="411"/>
      <c r="D3" s="411"/>
      <c r="E3" s="411"/>
      <c r="F3" s="411"/>
      <c r="G3" s="411"/>
      <c r="H3" s="411"/>
      <c r="I3" s="411"/>
      <c r="J3" s="177"/>
      <c r="K3" s="177"/>
      <c r="L3" s="177"/>
      <c r="M3" s="177"/>
      <c r="N3" s="177"/>
      <c r="O3" s="177"/>
      <c r="P3" s="177"/>
      <c r="Q3" s="177"/>
      <c r="R3" s="177"/>
      <c r="S3" s="177"/>
      <c r="T3" s="177"/>
      <c r="U3" s="177"/>
      <c r="V3" s="177"/>
      <c r="W3" s="177"/>
      <c r="X3" s="177"/>
      <c r="Y3" s="177"/>
      <c r="Z3" s="177"/>
      <c r="AA3" s="177"/>
      <c r="AB3" s="177"/>
      <c r="AC3" s="177"/>
      <c r="AD3" s="177"/>
    </row>
    <row r="4" spans="1:30" ht="124.5" customHeight="1" x14ac:dyDescent="0.25">
      <c r="A4" s="177"/>
      <c r="B4" s="411"/>
      <c r="C4" s="411"/>
      <c r="D4" s="411"/>
      <c r="E4" s="411"/>
      <c r="F4" s="411"/>
      <c r="G4" s="411"/>
      <c r="H4" s="411"/>
      <c r="I4" s="411"/>
      <c r="J4" s="177"/>
      <c r="K4" s="177"/>
      <c r="L4" s="177"/>
      <c r="M4" s="177"/>
      <c r="N4" s="177"/>
      <c r="O4" s="177"/>
      <c r="P4" s="177"/>
      <c r="Q4" s="177"/>
      <c r="R4" s="177"/>
      <c r="S4" s="177"/>
      <c r="T4" s="177"/>
      <c r="U4" s="177"/>
      <c r="V4" s="177"/>
      <c r="W4" s="177"/>
      <c r="X4" s="177"/>
      <c r="Y4" s="177"/>
      <c r="Z4" s="177"/>
      <c r="AA4" s="177"/>
      <c r="AB4" s="177"/>
      <c r="AC4" s="177"/>
      <c r="AD4" s="177"/>
    </row>
    <row r="5" spans="1:30" ht="18.75" x14ac:dyDescent="0.3">
      <c r="A5" s="128"/>
      <c r="B5" s="128"/>
      <c r="C5" s="128"/>
      <c r="D5" s="128"/>
      <c r="E5" s="128"/>
      <c r="F5" s="128"/>
      <c r="G5" s="177"/>
      <c r="H5" s="177"/>
      <c r="I5" s="177"/>
      <c r="J5" s="177"/>
      <c r="K5" s="177"/>
      <c r="L5" s="177"/>
      <c r="M5" s="177"/>
      <c r="N5" s="177"/>
      <c r="O5" s="177"/>
      <c r="P5" s="177"/>
      <c r="Q5" s="177"/>
      <c r="R5" s="177"/>
      <c r="S5" s="177"/>
      <c r="T5" s="177"/>
      <c r="U5" s="177"/>
      <c r="V5" s="177"/>
      <c r="W5" s="177"/>
      <c r="X5" s="177"/>
      <c r="Y5" s="177"/>
      <c r="Z5" s="177"/>
      <c r="AA5" s="177"/>
      <c r="AB5" s="177"/>
      <c r="AC5" s="177"/>
      <c r="AD5" s="177"/>
    </row>
    <row r="6" spans="1:30" ht="18.75" x14ac:dyDescent="0.3">
      <c r="A6" s="128"/>
      <c r="B6" s="128" t="s">
        <v>309</v>
      </c>
      <c r="C6" s="128"/>
      <c r="D6" s="128"/>
      <c r="E6" s="128"/>
      <c r="F6" s="128"/>
      <c r="G6" s="177"/>
      <c r="H6" s="177"/>
      <c r="I6" s="177"/>
      <c r="J6" s="177"/>
      <c r="K6" s="177"/>
      <c r="L6" s="177"/>
      <c r="M6" s="177"/>
      <c r="N6" s="177"/>
      <c r="O6" s="177"/>
      <c r="P6" s="177"/>
      <c r="Q6" s="177"/>
      <c r="R6" s="177"/>
      <c r="S6" s="177"/>
      <c r="T6" s="177"/>
      <c r="U6" s="177"/>
      <c r="V6" s="177"/>
      <c r="W6" s="177"/>
      <c r="X6" s="177"/>
      <c r="Y6" s="177"/>
      <c r="Z6" s="177"/>
      <c r="AA6" s="177"/>
      <c r="AB6" s="177"/>
      <c r="AC6" s="177"/>
      <c r="AD6" s="177"/>
    </row>
    <row r="7" spans="1:30" ht="18.75" x14ac:dyDescent="0.3">
      <c r="A7" s="128"/>
      <c r="B7" s="128"/>
      <c r="C7" s="128"/>
      <c r="D7" s="128"/>
      <c r="E7" s="128"/>
      <c r="F7" s="128"/>
      <c r="G7" s="177"/>
      <c r="H7" s="177"/>
      <c r="I7" s="177"/>
      <c r="J7" s="177"/>
      <c r="K7" s="177"/>
      <c r="L7" s="177"/>
      <c r="M7" s="177"/>
      <c r="N7" s="177"/>
      <c r="O7" s="177"/>
      <c r="P7" s="177"/>
      <c r="Q7" s="177"/>
      <c r="R7" s="177"/>
      <c r="S7" s="177"/>
      <c r="T7" s="177"/>
      <c r="U7" s="177"/>
      <c r="V7" s="177"/>
      <c r="W7" s="177"/>
      <c r="X7" s="177"/>
      <c r="Y7" s="177"/>
      <c r="Z7" s="177"/>
      <c r="AA7" s="177"/>
      <c r="AB7" s="177"/>
      <c r="AC7" s="177"/>
      <c r="AD7" s="177"/>
    </row>
    <row r="8" spans="1:30" ht="18.75" x14ac:dyDescent="0.3">
      <c r="A8" s="352"/>
      <c r="B8" s="353" t="s">
        <v>310</v>
      </c>
      <c r="C8" s="352"/>
      <c r="D8" s="352"/>
      <c r="E8" s="352"/>
      <c r="F8" s="352"/>
      <c r="G8" s="354"/>
      <c r="H8" s="354"/>
      <c r="I8" s="354"/>
      <c r="J8" s="354"/>
      <c r="K8" s="354"/>
      <c r="L8" s="177"/>
      <c r="M8" s="177"/>
      <c r="N8" s="177"/>
      <c r="O8" s="177"/>
      <c r="P8" s="177"/>
      <c r="Q8" s="177"/>
      <c r="R8" s="177"/>
      <c r="S8" s="177"/>
      <c r="T8" s="177"/>
      <c r="U8" s="177"/>
      <c r="V8" s="177"/>
      <c r="W8" s="177"/>
      <c r="X8" s="177"/>
      <c r="Y8" s="177"/>
      <c r="Z8" s="177"/>
      <c r="AA8" s="177"/>
      <c r="AB8" s="177"/>
      <c r="AC8" s="177"/>
      <c r="AD8" s="177"/>
    </row>
    <row r="9" spans="1:30" ht="184.5" customHeight="1" x14ac:dyDescent="0.3">
      <c r="A9" s="128"/>
      <c r="B9" s="409" t="s">
        <v>400</v>
      </c>
      <c r="C9" s="410"/>
      <c r="D9" s="410"/>
      <c r="E9" s="410"/>
      <c r="F9" s="410"/>
      <c r="G9" s="410"/>
      <c r="H9" s="410"/>
      <c r="I9" s="410"/>
      <c r="J9" s="177"/>
      <c r="K9" s="177"/>
      <c r="L9" s="177"/>
      <c r="M9" s="177"/>
      <c r="N9" s="177"/>
      <c r="O9" s="177"/>
      <c r="P9" s="177"/>
      <c r="Q9" s="177"/>
      <c r="R9" s="177"/>
      <c r="S9" s="177"/>
      <c r="T9" s="177"/>
      <c r="U9" s="177"/>
      <c r="V9" s="177"/>
      <c r="W9" s="177"/>
      <c r="X9" s="177"/>
      <c r="Y9" s="177"/>
      <c r="Z9" s="177"/>
      <c r="AA9" s="177"/>
      <c r="AB9" s="177"/>
      <c r="AC9" s="177"/>
      <c r="AD9" s="177"/>
    </row>
    <row r="10" spans="1:30" ht="18.75" x14ac:dyDescent="0.3">
      <c r="A10" s="128"/>
      <c r="B10" s="128"/>
      <c r="C10" s="128"/>
      <c r="D10" s="128"/>
      <c r="E10" s="128"/>
      <c r="F10" s="128"/>
      <c r="G10" s="177"/>
      <c r="H10" s="177"/>
      <c r="I10" s="177"/>
      <c r="J10" s="177"/>
      <c r="K10" s="177"/>
      <c r="L10" s="177"/>
      <c r="M10" s="177"/>
      <c r="N10" s="177"/>
      <c r="O10" s="177"/>
      <c r="P10" s="177"/>
      <c r="Q10" s="177"/>
      <c r="R10" s="177"/>
      <c r="S10" s="177"/>
      <c r="T10" s="177"/>
      <c r="U10" s="177"/>
      <c r="V10" s="177"/>
      <c r="W10" s="177"/>
      <c r="X10" s="177"/>
      <c r="Y10" s="177"/>
      <c r="Z10" s="177"/>
      <c r="AA10" s="177"/>
      <c r="AB10" s="177"/>
      <c r="AC10" s="177"/>
      <c r="AD10" s="177"/>
    </row>
    <row r="11" spans="1:30" ht="18.75" x14ac:dyDescent="0.3">
      <c r="A11" s="352"/>
      <c r="B11" s="353" t="s">
        <v>311</v>
      </c>
      <c r="C11" s="352"/>
      <c r="D11" s="352"/>
      <c r="E11" s="352"/>
      <c r="F11" s="352"/>
      <c r="G11" s="354"/>
      <c r="H11" s="354"/>
      <c r="I11" s="354"/>
      <c r="J11" s="354"/>
      <c r="K11" s="354"/>
      <c r="L11" s="177"/>
      <c r="M11" s="177"/>
      <c r="N11" s="177"/>
      <c r="O11" s="177"/>
      <c r="P11" s="177"/>
      <c r="Q11" s="177"/>
      <c r="R11" s="177"/>
      <c r="S11" s="177"/>
      <c r="T11" s="177"/>
      <c r="U11" s="177"/>
      <c r="V11" s="177"/>
      <c r="W11" s="177"/>
      <c r="X11" s="177"/>
      <c r="Y11" s="177"/>
      <c r="Z11" s="177"/>
      <c r="AA11" s="177"/>
      <c r="AB11" s="177"/>
      <c r="AC11" s="177"/>
      <c r="AD11" s="177"/>
    </row>
    <row r="12" spans="1:30" ht="18.75" x14ac:dyDescent="0.3">
      <c r="A12" s="128"/>
      <c r="B12" s="408" t="s">
        <v>313</v>
      </c>
      <c r="C12" s="408"/>
      <c r="D12" s="408"/>
      <c r="E12" s="408"/>
      <c r="F12" s="408"/>
      <c r="G12" s="408"/>
      <c r="H12" s="408"/>
      <c r="I12" s="408"/>
      <c r="J12" s="177"/>
      <c r="K12" s="177"/>
      <c r="L12" s="177"/>
      <c r="M12" s="177"/>
      <c r="N12" s="177"/>
      <c r="O12" s="177"/>
      <c r="P12" s="177"/>
      <c r="Q12" s="177"/>
      <c r="R12" s="177"/>
      <c r="S12" s="177"/>
      <c r="T12" s="177"/>
      <c r="U12" s="177"/>
      <c r="V12" s="177"/>
      <c r="W12" s="177"/>
      <c r="X12" s="177"/>
      <c r="Y12" s="177"/>
      <c r="Z12" s="177"/>
      <c r="AA12" s="177"/>
      <c r="AB12" s="177"/>
      <c r="AC12" s="177"/>
      <c r="AD12" s="177"/>
    </row>
    <row r="13" spans="1:30" ht="50.25" customHeight="1" x14ac:dyDescent="0.3">
      <c r="A13" s="128"/>
      <c r="B13" s="406"/>
      <c r="C13" s="407"/>
      <c r="D13" s="407"/>
      <c r="E13" s="407"/>
      <c r="F13" s="407"/>
      <c r="G13" s="407"/>
      <c r="H13" s="407"/>
      <c r="I13" s="407"/>
      <c r="J13" s="177"/>
      <c r="K13" s="177"/>
      <c r="L13" s="177"/>
      <c r="M13" s="177"/>
      <c r="N13" s="177"/>
      <c r="O13" s="177"/>
      <c r="P13" s="177"/>
      <c r="Q13" s="177"/>
      <c r="R13" s="177"/>
      <c r="S13" s="177"/>
      <c r="T13" s="177"/>
      <c r="U13" s="177"/>
      <c r="V13" s="177"/>
      <c r="W13" s="177"/>
      <c r="X13" s="177"/>
      <c r="Y13" s="177"/>
      <c r="Z13" s="177"/>
      <c r="AA13" s="177"/>
      <c r="AB13" s="177"/>
      <c r="AC13" s="177"/>
      <c r="AD13" s="177"/>
    </row>
    <row r="14" spans="1:30" ht="18.75" x14ac:dyDescent="0.3">
      <c r="A14" s="128"/>
      <c r="B14" s="128"/>
      <c r="C14" s="128"/>
      <c r="D14" s="128"/>
      <c r="E14" s="128"/>
      <c r="F14" s="128"/>
      <c r="G14" s="177"/>
      <c r="H14" s="177"/>
      <c r="I14" s="177"/>
      <c r="J14" s="177"/>
      <c r="K14" s="177"/>
      <c r="L14" s="177"/>
      <c r="M14" s="177"/>
      <c r="N14" s="177"/>
      <c r="O14" s="177"/>
      <c r="P14" s="177"/>
      <c r="Q14" s="177"/>
      <c r="R14" s="177"/>
      <c r="S14" s="177"/>
      <c r="T14" s="177"/>
      <c r="U14" s="177"/>
      <c r="V14" s="177"/>
      <c r="W14" s="177"/>
      <c r="X14" s="177"/>
      <c r="Y14" s="177"/>
      <c r="Z14" s="177"/>
      <c r="AA14" s="177"/>
      <c r="AB14" s="177"/>
      <c r="AC14" s="177"/>
      <c r="AD14" s="177"/>
    </row>
    <row r="15" spans="1:30" ht="18.75" x14ac:dyDescent="0.3">
      <c r="A15" s="352"/>
      <c r="B15" s="353" t="s">
        <v>312</v>
      </c>
      <c r="C15" s="352"/>
      <c r="D15" s="352"/>
      <c r="E15" s="352"/>
      <c r="F15" s="352"/>
      <c r="G15" s="354"/>
      <c r="H15" s="354"/>
      <c r="I15" s="354"/>
      <c r="J15" s="354"/>
      <c r="K15" s="354"/>
      <c r="L15" s="177"/>
      <c r="M15" s="177"/>
      <c r="N15" s="177"/>
      <c r="O15" s="177"/>
      <c r="P15" s="177"/>
      <c r="Q15" s="177"/>
      <c r="R15" s="177"/>
      <c r="S15" s="177"/>
      <c r="T15" s="177"/>
      <c r="U15" s="177"/>
      <c r="V15" s="177"/>
      <c r="W15" s="177"/>
      <c r="X15" s="177"/>
      <c r="Y15" s="177"/>
      <c r="Z15" s="177"/>
      <c r="AA15" s="177"/>
      <c r="AB15" s="177"/>
      <c r="AC15" s="177"/>
      <c r="AD15" s="177"/>
    </row>
    <row r="16" spans="1:30" ht="41.45" customHeight="1" x14ac:dyDescent="0.3">
      <c r="A16" s="128"/>
      <c r="B16" s="409" t="s">
        <v>405</v>
      </c>
      <c r="C16" s="410"/>
      <c r="D16" s="410"/>
      <c r="E16" s="410"/>
      <c r="F16" s="128"/>
      <c r="G16" s="177"/>
      <c r="H16" s="177"/>
      <c r="I16" s="177"/>
      <c r="J16" s="177"/>
      <c r="K16" s="177"/>
      <c r="L16" s="177"/>
      <c r="M16" s="177"/>
      <c r="N16" s="177"/>
      <c r="O16" s="177"/>
      <c r="P16" s="177"/>
      <c r="Q16" s="177"/>
      <c r="R16" s="177"/>
      <c r="S16" s="177"/>
      <c r="T16" s="177"/>
      <c r="U16" s="177"/>
      <c r="V16" s="177"/>
      <c r="W16" s="177"/>
      <c r="X16" s="177"/>
      <c r="Y16" s="177"/>
      <c r="Z16" s="177"/>
      <c r="AA16" s="177"/>
      <c r="AB16" s="177"/>
      <c r="AC16" s="177"/>
      <c r="AD16" s="177"/>
    </row>
    <row r="17" spans="1:33" ht="18.75" x14ac:dyDescent="0.3">
      <c r="A17" s="128"/>
      <c r="B17" s="128"/>
      <c r="C17" s="128"/>
      <c r="D17" s="128"/>
      <c r="E17" s="128"/>
      <c r="F17" s="128"/>
      <c r="G17" s="177"/>
      <c r="H17" s="177"/>
      <c r="I17" s="177"/>
      <c r="J17" s="177"/>
      <c r="K17" s="177"/>
      <c r="L17" s="177"/>
      <c r="M17" s="177"/>
      <c r="N17" s="177"/>
      <c r="O17" s="177"/>
      <c r="P17" s="177"/>
      <c r="Q17" s="177"/>
      <c r="R17" s="177"/>
      <c r="S17" s="177"/>
      <c r="T17" s="177"/>
      <c r="U17" s="177"/>
      <c r="V17" s="177"/>
      <c r="W17" s="177"/>
      <c r="X17" s="177"/>
      <c r="Y17" s="177"/>
      <c r="Z17" s="177"/>
      <c r="AA17" s="177"/>
      <c r="AB17" s="177"/>
      <c r="AC17" s="177"/>
      <c r="AD17" s="177"/>
    </row>
    <row r="18" spans="1:33" ht="15" customHeight="1" x14ac:dyDescent="0.25">
      <c r="A18" s="404" t="s">
        <v>404</v>
      </c>
      <c r="B18" s="404"/>
      <c r="C18" s="404"/>
      <c r="D18" s="404"/>
      <c r="E18" s="404"/>
      <c r="F18" s="404"/>
      <c r="G18" s="404"/>
      <c r="H18" s="404"/>
      <c r="I18" s="404"/>
      <c r="J18" s="404"/>
      <c r="K18" s="404"/>
      <c r="L18" s="355"/>
      <c r="M18" s="355"/>
      <c r="N18" s="355"/>
      <c r="O18" s="355"/>
      <c r="P18" s="355"/>
      <c r="Q18" s="355"/>
      <c r="R18" s="355"/>
      <c r="S18" s="177"/>
      <c r="T18" s="177"/>
      <c r="U18" s="177"/>
      <c r="V18" s="177"/>
      <c r="W18" s="177"/>
      <c r="X18" s="177"/>
      <c r="Y18" s="177"/>
      <c r="Z18" s="177"/>
      <c r="AA18" s="177"/>
      <c r="AB18" s="177"/>
      <c r="AC18" s="177"/>
      <c r="AD18" s="177"/>
      <c r="AE18" s="177"/>
      <c r="AF18" s="177"/>
      <c r="AG18" s="177"/>
    </row>
    <row r="19" spans="1:33" ht="15" customHeight="1" x14ac:dyDescent="0.25">
      <c r="A19" s="404"/>
      <c r="B19" s="404"/>
      <c r="C19" s="404"/>
      <c r="D19" s="404"/>
      <c r="E19" s="404"/>
      <c r="F19" s="404"/>
      <c r="G19" s="404"/>
      <c r="H19" s="404"/>
      <c r="I19" s="404"/>
      <c r="J19" s="404"/>
      <c r="K19" s="404"/>
      <c r="L19" s="355"/>
      <c r="M19" s="355"/>
      <c r="N19" s="355"/>
      <c r="O19" s="355"/>
      <c r="P19" s="355"/>
      <c r="Q19" s="355"/>
      <c r="R19" s="355"/>
      <c r="S19" s="177"/>
      <c r="T19" s="177"/>
      <c r="U19" s="177"/>
      <c r="V19" s="177"/>
      <c r="W19" s="177"/>
      <c r="X19" s="177"/>
      <c r="Y19" s="177"/>
      <c r="Z19" s="177"/>
      <c r="AA19" s="177"/>
      <c r="AB19" s="177"/>
      <c r="AC19" s="177"/>
      <c r="AD19" s="177"/>
      <c r="AE19" s="177"/>
      <c r="AF19" s="177"/>
      <c r="AG19" s="177"/>
    </row>
    <row r="20" spans="1:33" ht="121.7" customHeight="1" x14ac:dyDescent="0.25">
      <c r="A20" s="404"/>
      <c r="B20" s="404"/>
      <c r="C20" s="404"/>
      <c r="D20" s="404"/>
      <c r="E20" s="404"/>
      <c r="F20" s="404"/>
      <c r="G20" s="404"/>
      <c r="H20" s="404"/>
      <c r="I20" s="404"/>
      <c r="J20" s="404"/>
      <c r="K20" s="404"/>
      <c r="L20" s="355"/>
      <c r="M20" s="355"/>
      <c r="N20" s="355"/>
      <c r="O20" s="355"/>
      <c r="P20" s="355"/>
      <c r="Q20" s="355"/>
      <c r="R20" s="355"/>
      <c r="S20" s="177"/>
      <c r="T20" s="177"/>
      <c r="U20" s="177"/>
      <c r="V20" s="177"/>
      <c r="W20" s="177"/>
      <c r="X20" s="177"/>
      <c r="Y20" s="177"/>
      <c r="Z20" s="177"/>
      <c r="AA20" s="177"/>
      <c r="AB20" s="177"/>
      <c r="AC20" s="177"/>
      <c r="AD20" s="177"/>
      <c r="AE20" s="177"/>
      <c r="AF20" s="177"/>
      <c r="AG20" s="177"/>
    </row>
    <row r="21" spans="1:33" ht="18.75" x14ac:dyDescent="0.3">
      <c r="A21" s="128"/>
      <c r="B21" s="128"/>
      <c r="C21" s="128"/>
      <c r="D21" s="128"/>
      <c r="E21" s="128"/>
      <c r="F21" s="128"/>
      <c r="G21" s="177"/>
      <c r="H21" s="177"/>
      <c r="I21" s="177"/>
      <c r="J21" s="177"/>
      <c r="K21" s="177"/>
      <c r="L21" s="177"/>
      <c r="M21" s="177"/>
      <c r="N21" s="177"/>
      <c r="O21" s="177"/>
      <c r="P21" s="177"/>
      <c r="Q21" s="177"/>
      <c r="R21" s="177"/>
      <c r="S21" s="177"/>
      <c r="T21" s="177"/>
      <c r="U21" s="177"/>
      <c r="V21" s="177"/>
      <c r="W21" s="177"/>
      <c r="X21" s="177"/>
      <c r="Y21" s="177"/>
      <c r="Z21" s="177"/>
      <c r="AA21" s="177"/>
      <c r="AB21" s="177"/>
      <c r="AC21" s="177"/>
      <c r="AD21" s="177"/>
    </row>
    <row r="22" spans="1:33" ht="18.75" x14ac:dyDescent="0.3">
      <c r="A22" s="128"/>
      <c r="B22" s="128"/>
      <c r="C22" s="128"/>
      <c r="D22" s="128"/>
      <c r="E22" s="128"/>
      <c r="F22" s="128"/>
      <c r="G22" s="177"/>
      <c r="H22" s="177"/>
      <c r="I22" s="177"/>
      <c r="J22" s="177"/>
      <c r="K22" s="177"/>
      <c r="L22" s="177"/>
      <c r="M22" s="177"/>
      <c r="N22" s="177"/>
      <c r="O22" s="177"/>
      <c r="P22" s="177"/>
      <c r="Q22" s="177"/>
      <c r="R22" s="177"/>
      <c r="S22" s="177"/>
      <c r="T22" s="177"/>
      <c r="U22" s="177"/>
      <c r="V22" s="177"/>
      <c r="W22" s="177"/>
      <c r="X22" s="177"/>
      <c r="Y22" s="177"/>
      <c r="Z22" s="177"/>
      <c r="AA22" s="177"/>
      <c r="AB22" s="177"/>
      <c r="AC22" s="177"/>
      <c r="AD22" s="177"/>
    </row>
    <row r="23" spans="1:33" ht="18.75" x14ac:dyDescent="0.3">
      <c r="A23" s="128"/>
      <c r="B23" s="177"/>
      <c r="C23" s="128"/>
      <c r="D23" s="128"/>
      <c r="E23" s="128"/>
      <c r="F23" s="128"/>
      <c r="G23" s="177"/>
      <c r="H23" s="177"/>
      <c r="I23" s="177"/>
      <c r="J23" s="177"/>
      <c r="K23" s="177"/>
      <c r="L23" s="177"/>
      <c r="M23" s="177"/>
      <c r="N23" s="177"/>
      <c r="O23" s="177"/>
      <c r="P23" s="177"/>
      <c r="Q23" s="177"/>
      <c r="R23" s="177"/>
      <c r="S23" s="177"/>
      <c r="T23" s="177"/>
      <c r="U23" s="177"/>
      <c r="V23" s="177"/>
      <c r="W23" s="177"/>
      <c r="X23" s="177"/>
      <c r="Y23" s="177"/>
      <c r="Z23" s="177"/>
      <c r="AA23" s="177"/>
      <c r="AB23" s="177"/>
      <c r="AC23" s="177"/>
      <c r="AD23" s="177"/>
    </row>
    <row r="24" spans="1:33" ht="18.75" x14ac:dyDescent="0.3">
      <c r="A24" s="128"/>
      <c r="B24" s="177"/>
      <c r="C24" s="128"/>
      <c r="D24" s="128"/>
      <c r="E24" s="128"/>
      <c r="F24" s="128"/>
      <c r="G24" s="177"/>
      <c r="H24" s="177"/>
      <c r="I24" s="177"/>
      <c r="J24" s="177"/>
      <c r="K24" s="177"/>
      <c r="L24" s="177"/>
      <c r="M24" s="177"/>
      <c r="N24" s="177"/>
      <c r="O24" s="177"/>
      <c r="P24" s="177"/>
      <c r="Q24" s="177"/>
      <c r="R24" s="177"/>
      <c r="S24" s="177"/>
      <c r="T24" s="177"/>
      <c r="U24" s="177"/>
      <c r="V24" s="177"/>
      <c r="W24" s="177"/>
      <c r="X24" s="177"/>
      <c r="Y24" s="177"/>
      <c r="Z24" s="177"/>
      <c r="AA24" s="177"/>
      <c r="AB24" s="177"/>
      <c r="AC24" s="177"/>
      <c r="AD24" s="177"/>
    </row>
    <row r="25" spans="1:33" ht="18.75" x14ac:dyDescent="0.3">
      <c r="A25" s="128"/>
      <c r="B25" s="177"/>
      <c r="C25" s="128"/>
      <c r="D25" s="128"/>
      <c r="E25" s="128"/>
      <c r="F25" s="128"/>
      <c r="G25" s="177"/>
      <c r="H25" s="177"/>
      <c r="I25" s="177"/>
      <c r="J25" s="177"/>
      <c r="K25" s="177"/>
      <c r="L25" s="177"/>
      <c r="M25" s="177"/>
      <c r="N25" s="177"/>
      <c r="O25" s="177"/>
      <c r="P25" s="177"/>
      <c r="Q25" s="177"/>
      <c r="R25" s="177"/>
      <c r="S25" s="177"/>
      <c r="T25" s="177"/>
      <c r="U25" s="177"/>
      <c r="V25" s="177"/>
      <c r="W25" s="177"/>
      <c r="X25" s="177"/>
      <c r="Y25" s="177"/>
      <c r="Z25" s="177"/>
      <c r="AA25" s="177"/>
      <c r="AB25" s="177"/>
      <c r="AC25" s="177"/>
      <c r="AD25" s="177"/>
    </row>
    <row r="26" spans="1:33" ht="18.75" x14ac:dyDescent="0.3">
      <c r="A26" s="128"/>
      <c r="B26" s="177"/>
      <c r="C26" s="128"/>
      <c r="D26" s="128"/>
      <c r="E26" s="128"/>
      <c r="F26" s="128"/>
      <c r="G26" s="177"/>
      <c r="H26" s="177"/>
      <c r="I26" s="177"/>
      <c r="J26" s="177"/>
      <c r="K26" s="177"/>
      <c r="L26" s="177"/>
      <c r="M26" s="177"/>
      <c r="N26" s="177"/>
      <c r="O26" s="177"/>
      <c r="P26" s="177"/>
      <c r="Q26" s="177"/>
      <c r="R26" s="177"/>
      <c r="S26" s="177"/>
      <c r="T26" s="177"/>
      <c r="U26" s="177"/>
      <c r="V26" s="177"/>
      <c r="W26" s="177"/>
      <c r="X26" s="177"/>
      <c r="Y26" s="177"/>
      <c r="Z26" s="177"/>
      <c r="AA26" s="177"/>
      <c r="AB26" s="177"/>
      <c r="AC26" s="177"/>
      <c r="AD26" s="177"/>
    </row>
    <row r="27" spans="1:33" ht="18.75" x14ac:dyDescent="0.3">
      <c r="A27" s="128"/>
      <c r="B27" s="177"/>
      <c r="C27" s="241"/>
      <c r="D27" s="241"/>
      <c r="E27" s="128"/>
      <c r="F27" s="128"/>
      <c r="G27" s="177"/>
      <c r="H27" s="177"/>
      <c r="I27" s="177"/>
      <c r="J27" s="177"/>
      <c r="K27" s="177"/>
      <c r="L27" s="177"/>
      <c r="M27" s="177"/>
      <c r="N27" s="177"/>
      <c r="O27" s="177"/>
      <c r="P27" s="177"/>
      <c r="Q27" s="177"/>
      <c r="R27" s="177"/>
      <c r="S27" s="177"/>
      <c r="T27" s="177"/>
      <c r="U27" s="177"/>
      <c r="V27" s="177"/>
      <c r="W27" s="177"/>
      <c r="X27" s="177"/>
      <c r="Y27" s="177"/>
      <c r="Z27" s="177"/>
      <c r="AA27" s="177"/>
      <c r="AB27" s="177"/>
      <c r="AC27" s="177"/>
      <c r="AD27" s="177"/>
    </row>
    <row r="28" spans="1:33" ht="18.75" x14ac:dyDescent="0.25">
      <c r="A28" s="242"/>
      <c r="B28" s="177"/>
      <c r="C28" s="177"/>
      <c r="D28" s="177"/>
      <c r="E28" s="177"/>
      <c r="F28" s="242"/>
      <c r="G28" s="177"/>
      <c r="H28" s="177"/>
      <c r="I28" s="177"/>
      <c r="J28" s="177"/>
      <c r="K28" s="177"/>
      <c r="L28" s="177"/>
      <c r="M28" s="177"/>
      <c r="N28" s="177"/>
      <c r="O28" s="177"/>
      <c r="P28" s="177"/>
      <c r="Q28" s="177"/>
      <c r="R28" s="177"/>
      <c r="S28" s="177"/>
      <c r="T28" s="177"/>
      <c r="U28" s="177"/>
      <c r="V28" s="177"/>
      <c r="W28" s="177"/>
      <c r="X28" s="177"/>
      <c r="Y28" s="177"/>
      <c r="Z28" s="177"/>
      <c r="AA28" s="177"/>
      <c r="AB28" s="177"/>
      <c r="AC28" s="177"/>
      <c r="AD28" s="177"/>
    </row>
    <row r="29" spans="1:33" ht="18.75" x14ac:dyDescent="0.3">
      <c r="A29" s="128"/>
      <c r="B29" s="177"/>
      <c r="C29" s="177"/>
      <c r="D29" s="177"/>
      <c r="E29" s="177"/>
      <c r="F29" s="128"/>
      <c r="G29" s="177"/>
      <c r="H29" s="177"/>
      <c r="I29" s="177"/>
      <c r="J29" s="177"/>
      <c r="K29" s="177"/>
      <c r="L29" s="177"/>
      <c r="M29" s="177"/>
      <c r="N29" s="177"/>
      <c r="O29" s="177"/>
      <c r="P29" s="177"/>
      <c r="Q29" s="177"/>
      <c r="R29" s="177"/>
      <c r="S29" s="177"/>
      <c r="T29" s="177"/>
      <c r="U29" s="177"/>
      <c r="V29" s="177"/>
      <c r="W29" s="177"/>
      <c r="X29" s="177"/>
      <c r="Y29" s="177"/>
      <c r="Z29" s="177"/>
      <c r="AA29" s="177"/>
      <c r="AB29" s="177"/>
      <c r="AC29" s="177"/>
      <c r="AD29" s="177"/>
    </row>
    <row r="30" spans="1:33" ht="18.75" x14ac:dyDescent="0.3">
      <c r="A30" s="128"/>
      <c r="B30" s="177"/>
      <c r="C30" s="177"/>
      <c r="D30" s="177"/>
      <c r="E30" s="177"/>
      <c r="F30" s="128"/>
      <c r="G30" s="177"/>
      <c r="H30" s="177"/>
      <c r="I30" s="177"/>
      <c r="J30" s="177"/>
      <c r="K30" s="177"/>
      <c r="L30" s="177"/>
      <c r="M30" s="177"/>
      <c r="N30" s="177"/>
      <c r="O30" s="177"/>
      <c r="P30" s="177"/>
      <c r="Q30" s="177"/>
      <c r="R30" s="177"/>
      <c r="S30" s="177"/>
      <c r="T30" s="177"/>
      <c r="U30" s="177"/>
      <c r="V30" s="177"/>
      <c r="W30" s="177"/>
      <c r="X30" s="177"/>
      <c r="Y30" s="177"/>
      <c r="Z30" s="177"/>
      <c r="AA30" s="177"/>
      <c r="AB30" s="177"/>
      <c r="AC30" s="177"/>
      <c r="AD30" s="177"/>
    </row>
    <row r="31" spans="1:33" ht="18.75" x14ac:dyDescent="0.3">
      <c r="A31" s="128"/>
      <c r="B31" s="177"/>
      <c r="C31" s="177"/>
      <c r="D31" s="177"/>
      <c r="E31" s="177"/>
      <c r="F31" s="128"/>
      <c r="G31" s="177"/>
      <c r="H31" s="177"/>
      <c r="I31" s="177"/>
      <c r="J31" s="177"/>
      <c r="K31" s="177"/>
      <c r="L31" s="177"/>
      <c r="M31" s="177"/>
      <c r="N31" s="177"/>
      <c r="O31" s="177"/>
      <c r="P31" s="177"/>
      <c r="Q31" s="177"/>
      <c r="R31" s="177"/>
      <c r="S31" s="177"/>
      <c r="T31" s="177"/>
      <c r="U31" s="177"/>
      <c r="V31" s="177"/>
      <c r="W31" s="177"/>
      <c r="X31" s="177"/>
      <c r="Y31" s="177"/>
      <c r="Z31" s="177"/>
      <c r="AA31" s="177"/>
      <c r="AB31" s="177"/>
      <c r="AC31" s="177"/>
      <c r="AD31" s="177"/>
    </row>
    <row r="32" spans="1:33" ht="18.75" x14ac:dyDescent="0.3">
      <c r="A32" s="128"/>
      <c r="B32" s="177"/>
      <c r="C32" s="177"/>
      <c r="D32" s="177"/>
      <c r="E32" s="177"/>
      <c r="F32" s="128"/>
      <c r="G32" s="177"/>
      <c r="H32" s="177"/>
      <c r="I32" s="177"/>
      <c r="J32" s="177"/>
      <c r="K32" s="177"/>
      <c r="L32" s="177"/>
      <c r="M32" s="177"/>
      <c r="N32" s="177"/>
      <c r="O32" s="177"/>
      <c r="P32" s="177"/>
      <c r="Q32" s="177"/>
      <c r="R32" s="177"/>
      <c r="S32" s="177"/>
      <c r="T32" s="177"/>
      <c r="U32" s="177"/>
      <c r="V32" s="177"/>
      <c r="W32" s="177"/>
      <c r="X32" s="177"/>
      <c r="Y32" s="177"/>
      <c r="Z32" s="177"/>
      <c r="AA32" s="177"/>
      <c r="AB32" s="177"/>
      <c r="AC32" s="177"/>
      <c r="AD32" s="177"/>
    </row>
    <row r="33" spans="1:30" ht="18.75" x14ac:dyDescent="0.3">
      <c r="A33" s="128"/>
      <c r="B33" s="247"/>
      <c r="C33" s="177"/>
      <c r="D33" s="177"/>
      <c r="E33" s="177"/>
      <c r="F33" s="243"/>
      <c r="G33" s="177"/>
      <c r="H33" s="177"/>
      <c r="I33" s="177"/>
      <c r="J33" s="177"/>
      <c r="K33" s="177"/>
      <c r="L33" s="177"/>
      <c r="M33" s="177"/>
      <c r="N33" s="177"/>
      <c r="O33" s="177"/>
      <c r="P33" s="177"/>
      <c r="Q33" s="177"/>
      <c r="R33" s="177"/>
      <c r="S33" s="177"/>
      <c r="T33" s="177"/>
      <c r="U33" s="177"/>
      <c r="V33" s="177"/>
      <c r="W33" s="177"/>
      <c r="X33" s="177"/>
      <c r="Y33" s="177"/>
      <c r="Z33" s="177"/>
      <c r="AA33" s="177"/>
      <c r="AB33" s="177"/>
      <c r="AC33" s="177"/>
      <c r="AD33" s="177"/>
    </row>
    <row r="34" spans="1:30" ht="18.75" x14ac:dyDescent="0.3">
      <c r="A34" s="128"/>
      <c r="B34" s="248"/>
      <c r="C34" s="177"/>
      <c r="D34" s="177"/>
      <c r="E34" s="177"/>
      <c r="F34" s="243"/>
      <c r="G34" s="177"/>
      <c r="H34" s="177"/>
      <c r="I34" s="177"/>
      <c r="J34" s="177"/>
      <c r="K34" s="177"/>
      <c r="L34" s="177"/>
      <c r="M34" s="177"/>
      <c r="N34" s="177"/>
      <c r="O34" s="177"/>
      <c r="P34" s="177"/>
      <c r="Q34" s="177"/>
      <c r="R34" s="177"/>
      <c r="S34" s="177"/>
      <c r="T34" s="177"/>
      <c r="U34" s="177"/>
      <c r="V34" s="177"/>
      <c r="W34" s="177"/>
      <c r="X34" s="177"/>
      <c r="Y34" s="177"/>
      <c r="Z34" s="177"/>
      <c r="AA34" s="177"/>
      <c r="AB34" s="177"/>
      <c r="AC34" s="177"/>
      <c r="AD34" s="177"/>
    </row>
    <row r="35" spans="1:30" ht="18.75" x14ac:dyDescent="0.3">
      <c r="A35" s="128"/>
      <c r="B35" s="249"/>
      <c r="C35" s="177"/>
      <c r="D35" s="177"/>
      <c r="E35" s="177"/>
      <c r="F35" s="243"/>
      <c r="G35" s="177"/>
      <c r="H35" s="177"/>
      <c r="I35" s="177"/>
      <c r="J35" s="177"/>
      <c r="K35" s="177"/>
      <c r="L35" s="177"/>
      <c r="M35" s="177"/>
      <c r="N35" s="177"/>
      <c r="O35" s="177"/>
      <c r="P35" s="177"/>
      <c r="Q35" s="177"/>
      <c r="R35" s="177"/>
      <c r="S35" s="177"/>
      <c r="T35" s="177"/>
      <c r="U35" s="177"/>
      <c r="V35" s="177"/>
      <c r="W35" s="177"/>
      <c r="X35" s="177"/>
      <c r="Y35" s="177"/>
      <c r="Z35" s="177"/>
      <c r="AA35" s="177"/>
      <c r="AB35" s="177"/>
      <c r="AC35" s="177"/>
      <c r="AD35" s="177"/>
    </row>
    <row r="36" spans="1:30" ht="18.75" x14ac:dyDescent="0.3">
      <c r="A36" s="128"/>
      <c r="B36" s="249"/>
      <c r="C36" s="177"/>
      <c r="D36" s="177"/>
      <c r="E36" s="177"/>
      <c r="F36" s="244"/>
      <c r="G36" s="177"/>
      <c r="H36" s="177"/>
      <c r="I36" s="177"/>
      <c r="J36" s="177"/>
      <c r="K36" s="177"/>
      <c r="L36" s="177"/>
      <c r="M36" s="177"/>
      <c r="N36" s="177"/>
      <c r="O36" s="177"/>
      <c r="P36" s="177"/>
      <c r="Q36" s="177"/>
      <c r="R36" s="177"/>
      <c r="S36" s="177"/>
      <c r="T36" s="177"/>
      <c r="U36" s="177"/>
      <c r="V36" s="177"/>
      <c r="W36" s="177"/>
      <c r="X36" s="177"/>
      <c r="Y36" s="177"/>
      <c r="Z36" s="177"/>
      <c r="AA36" s="177"/>
      <c r="AB36" s="177"/>
      <c r="AC36" s="177"/>
      <c r="AD36" s="177"/>
    </row>
    <row r="37" spans="1:30" ht="18.75" x14ac:dyDescent="0.3">
      <c r="A37" s="128"/>
      <c r="B37" s="246"/>
      <c r="C37" s="177"/>
      <c r="D37" s="177"/>
      <c r="E37" s="177"/>
      <c r="F37" s="128"/>
      <c r="G37" s="177"/>
      <c r="H37" s="177"/>
      <c r="I37" s="177"/>
      <c r="J37" s="177"/>
      <c r="K37" s="177"/>
      <c r="L37" s="177"/>
      <c r="M37" s="177"/>
      <c r="N37" s="177"/>
      <c r="O37" s="177"/>
      <c r="P37" s="177"/>
      <c r="Q37" s="177"/>
      <c r="R37" s="177"/>
      <c r="S37" s="177"/>
      <c r="T37" s="177"/>
      <c r="U37" s="177"/>
      <c r="V37" s="177"/>
      <c r="W37" s="177"/>
      <c r="X37" s="177"/>
      <c r="Y37" s="177"/>
      <c r="Z37" s="177"/>
      <c r="AA37" s="177"/>
      <c r="AB37" s="177"/>
      <c r="AC37" s="177"/>
      <c r="AD37" s="177"/>
    </row>
    <row r="38" spans="1:30" ht="18.75" x14ac:dyDescent="0.3">
      <c r="A38" s="128"/>
      <c r="B38" s="177"/>
      <c r="C38" s="248"/>
      <c r="D38" s="248"/>
      <c r="E38" s="128"/>
      <c r="F38" s="128"/>
      <c r="G38" s="177"/>
      <c r="H38" s="177"/>
      <c r="I38" s="177"/>
      <c r="J38" s="177"/>
      <c r="K38" s="177"/>
      <c r="L38" s="177"/>
      <c r="M38" s="177"/>
      <c r="N38" s="177"/>
      <c r="O38" s="177"/>
      <c r="P38" s="177"/>
      <c r="Q38" s="177"/>
      <c r="R38" s="177"/>
      <c r="S38" s="177"/>
      <c r="T38" s="177"/>
      <c r="U38" s="177"/>
      <c r="V38" s="177"/>
      <c r="W38" s="177"/>
      <c r="X38" s="177"/>
      <c r="Y38" s="177"/>
      <c r="Z38" s="177"/>
      <c r="AA38" s="177"/>
      <c r="AB38" s="177"/>
      <c r="AC38" s="177"/>
      <c r="AD38" s="177"/>
    </row>
    <row r="39" spans="1:30" ht="18.75" x14ac:dyDescent="0.3">
      <c r="A39" s="128"/>
      <c r="B39" s="128"/>
      <c r="C39" s="248"/>
      <c r="D39" s="248"/>
      <c r="E39" s="128"/>
      <c r="F39" s="128"/>
      <c r="G39" s="177"/>
      <c r="H39" s="177"/>
      <c r="I39" s="177"/>
      <c r="J39" s="177"/>
      <c r="K39" s="177"/>
      <c r="L39" s="177"/>
      <c r="M39" s="177"/>
      <c r="N39" s="177"/>
      <c r="O39" s="177"/>
      <c r="P39" s="177"/>
      <c r="Q39" s="177"/>
      <c r="R39" s="177"/>
      <c r="S39" s="177"/>
      <c r="T39" s="177"/>
      <c r="U39" s="177"/>
      <c r="V39" s="177"/>
      <c r="W39" s="177"/>
      <c r="X39" s="177"/>
      <c r="Y39" s="177"/>
      <c r="Z39" s="177"/>
      <c r="AA39" s="177"/>
      <c r="AB39" s="177"/>
      <c r="AC39" s="177"/>
      <c r="AD39" s="177"/>
    </row>
    <row r="40" spans="1:30" ht="18.75" x14ac:dyDescent="0.3">
      <c r="A40" s="128"/>
      <c r="B40" s="128"/>
      <c r="C40" s="249"/>
      <c r="D40" s="249"/>
      <c r="E40" s="128"/>
      <c r="F40" s="128"/>
      <c r="G40" s="177"/>
      <c r="H40" s="177"/>
      <c r="I40" s="177"/>
      <c r="J40" s="177"/>
      <c r="K40" s="177"/>
      <c r="L40" s="177"/>
      <c r="M40" s="177"/>
      <c r="N40" s="177"/>
      <c r="O40" s="177"/>
      <c r="P40" s="177"/>
      <c r="Q40" s="177"/>
      <c r="R40" s="177"/>
      <c r="S40" s="177"/>
      <c r="T40" s="177"/>
      <c r="U40" s="177"/>
      <c r="V40" s="177"/>
      <c r="W40" s="177"/>
      <c r="X40" s="177"/>
      <c r="Y40" s="177"/>
      <c r="Z40" s="177"/>
      <c r="AA40" s="177"/>
      <c r="AB40" s="177"/>
      <c r="AC40" s="177"/>
      <c r="AD40" s="177"/>
    </row>
    <row r="41" spans="1:30" ht="18.75" x14ac:dyDescent="0.3">
      <c r="A41" s="128"/>
      <c r="B41" s="177"/>
      <c r="C41" s="249"/>
      <c r="D41" s="249"/>
      <c r="E41" s="128"/>
      <c r="F41" s="128"/>
      <c r="G41" s="177"/>
      <c r="H41" s="177"/>
      <c r="I41" s="177"/>
      <c r="J41" s="177"/>
      <c r="K41" s="177"/>
      <c r="L41" s="177"/>
      <c r="M41" s="177"/>
      <c r="N41" s="177"/>
      <c r="O41" s="177"/>
      <c r="P41" s="177"/>
      <c r="Q41" s="177"/>
      <c r="R41" s="177"/>
      <c r="S41" s="177"/>
      <c r="T41" s="177"/>
      <c r="U41" s="177"/>
      <c r="V41" s="177"/>
      <c r="W41" s="177"/>
      <c r="X41" s="177"/>
      <c r="Y41" s="177"/>
      <c r="Z41" s="177"/>
      <c r="AA41" s="177"/>
      <c r="AB41" s="177"/>
      <c r="AC41" s="177"/>
      <c r="AD41" s="177"/>
    </row>
    <row r="42" spans="1:30" ht="18.75" x14ac:dyDescent="0.3">
      <c r="A42" s="128"/>
      <c r="B42" s="177"/>
      <c r="C42" s="246"/>
      <c r="D42" s="250"/>
      <c r="E42" s="128"/>
      <c r="F42" s="128"/>
      <c r="G42" s="177"/>
      <c r="H42" s="177"/>
      <c r="I42" s="177"/>
      <c r="J42" s="177"/>
      <c r="K42" s="177"/>
      <c r="L42" s="177"/>
      <c r="M42" s="177"/>
      <c r="N42" s="177"/>
      <c r="O42" s="177"/>
      <c r="P42" s="177"/>
      <c r="Q42" s="177"/>
      <c r="R42" s="177"/>
      <c r="S42" s="177"/>
      <c r="T42" s="177"/>
      <c r="U42" s="177"/>
      <c r="V42" s="177"/>
      <c r="W42" s="177"/>
      <c r="X42" s="177"/>
      <c r="Y42" s="177"/>
      <c r="Z42" s="177"/>
      <c r="AA42" s="177"/>
      <c r="AB42" s="177"/>
      <c r="AC42" s="177"/>
      <c r="AD42" s="177"/>
    </row>
    <row r="43" spans="1:30" ht="18.75" x14ac:dyDescent="0.3">
      <c r="A43" s="128"/>
      <c r="B43" s="177"/>
      <c r="C43" s="177"/>
      <c r="D43" s="177"/>
      <c r="E43" s="128"/>
      <c r="F43" s="128"/>
      <c r="G43" s="177"/>
      <c r="H43" s="177"/>
      <c r="I43" s="177"/>
      <c r="J43" s="177"/>
      <c r="K43" s="177"/>
      <c r="L43" s="177"/>
      <c r="M43" s="177"/>
      <c r="N43" s="177"/>
      <c r="O43" s="177"/>
      <c r="P43" s="177"/>
      <c r="Q43" s="177"/>
      <c r="R43" s="177"/>
      <c r="S43" s="177"/>
      <c r="T43" s="177"/>
      <c r="U43" s="177"/>
      <c r="V43" s="177"/>
      <c r="W43" s="177"/>
      <c r="X43" s="177"/>
      <c r="Y43" s="177"/>
      <c r="Z43" s="177"/>
      <c r="AA43" s="177"/>
      <c r="AB43" s="177"/>
      <c r="AC43" s="177"/>
      <c r="AD43" s="177"/>
    </row>
    <row r="44" spans="1:30" ht="18.75" x14ac:dyDescent="0.3">
      <c r="A44" s="128"/>
      <c r="B44" s="177"/>
      <c r="C44" s="128"/>
      <c r="D44" s="128"/>
      <c r="E44" s="128"/>
      <c r="F44" s="128"/>
      <c r="G44" s="177"/>
      <c r="H44" s="177"/>
      <c r="I44" s="177"/>
      <c r="J44" s="177"/>
      <c r="K44" s="177"/>
      <c r="L44" s="177"/>
      <c r="M44" s="177"/>
      <c r="N44" s="177"/>
      <c r="O44" s="177"/>
      <c r="P44" s="177"/>
      <c r="Q44" s="177"/>
      <c r="R44" s="177"/>
      <c r="S44" s="177"/>
      <c r="T44" s="177"/>
      <c r="U44" s="177"/>
      <c r="V44" s="177"/>
      <c r="W44" s="177"/>
      <c r="X44" s="177"/>
      <c r="Y44" s="177"/>
      <c r="Z44" s="177"/>
      <c r="AA44" s="177"/>
      <c r="AB44" s="177"/>
      <c r="AC44" s="177"/>
      <c r="AD44" s="177"/>
    </row>
    <row r="45" spans="1:30" ht="18.75" x14ac:dyDescent="0.3">
      <c r="A45" s="128"/>
      <c r="B45" s="177"/>
      <c r="C45" s="128"/>
      <c r="D45" s="128"/>
      <c r="E45" s="128"/>
      <c r="F45" s="128"/>
      <c r="G45" s="177"/>
      <c r="H45" s="177"/>
      <c r="I45" s="177"/>
      <c r="J45" s="177"/>
      <c r="K45" s="177"/>
      <c r="L45" s="177"/>
      <c r="M45" s="177"/>
      <c r="N45" s="177"/>
      <c r="O45" s="177"/>
      <c r="P45" s="177"/>
      <c r="Q45" s="177"/>
      <c r="R45" s="177"/>
      <c r="S45" s="177"/>
      <c r="T45" s="177"/>
      <c r="U45" s="177"/>
      <c r="V45" s="177"/>
      <c r="W45" s="177"/>
      <c r="X45" s="177"/>
      <c r="Y45" s="177"/>
      <c r="Z45" s="177"/>
      <c r="AA45" s="177"/>
      <c r="AB45" s="177"/>
      <c r="AC45" s="177"/>
      <c r="AD45" s="177"/>
    </row>
    <row r="46" spans="1:30" x14ac:dyDescent="0.25">
      <c r="A46" s="177"/>
      <c r="B46" s="177"/>
      <c r="C46" s="177"/>
      <c r="D46" s="177"/>
      <c r="E46" s="177"/>
      <c r="F46" s="177"/>
      <c r="G46" s="177"/>
      <c r="H46" s="177"/>
      <c r="I46" s="177"/>
      <c r="J46" s="177"/>
      <c r="K46" s="177"/>
      <c r="L46" s="177"/>
      <c r="M46" s="177"/>
      <c r="N46" s="177"/>
      <c r="O46" s="177"/>
      <c r="P46" s="177"/>
      <c r="Q46" s="177"/>
      <c r="R46" s="177"/>
      <c r="S46" s="177"/>
      <c r="T46" s="177"/>
      <c r="U46" s="177"/>
      <c r="V46" s="177"/>
      <c r="W46" s="177"/>
      <c r="X46" s="177"/>
      <c r="Y46" s="177"/>
      <c r="Z46" s="177"/>
      <c r="AA46" s="177"/>
      <c r="AB46" s="177"/>
      <c r="AC46" s="177"/>
      <c r="AD46" s="177"/>
    </row>
  </sheetData>
  <sheetProtection algorithmName="SHA-512" hashValue="AUU+JeBaTCm1I1bFAmCOp7WxRIzY/MZJuv71NnNiNXTwmLGZok3zasxlUqB2IBu0JqZYbJRcii02iF+WCR/low==" saltValue="Rf7D1pTbQ1ZDy/Cf0zM1PA==" spinCount="100000" sheet="1" objects="1" scenarios="1"/>
  <mergeCells count="7">
    <mergeCell ref="A18:K20"/>
    <mergeCell ref="A1:K1"/>
    <mergeCell ref="B13:I13"/>
    <mergeCell ref="B12:I12"/>
    <mergeCell ref="B16:E16"/>
    <mergeCell ref="B3:I4"/>
    <mergeCell ref="B9:I9"/>
  </mergeCells>
  <conditionalFormatting sqref="D42">
    <cfRule type="expression" dxfId="30" priority="4">
      <formula>#REF!&gt;0</formula>
    </cfRule>
  </conditionalFormatting>
  <pageMargins left="0.7" right="0.7" top="0.75" bottom="0.75" header="0.3" footer="0.3"/>
  <pageSetup paperSize="9" scale="23" fitToHeight="2" orientation="portrait" horizontalDpi="1200" verticalDpi="1200"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13B532-E5B8-4E6F-99FB-8516E900492E}">
  <sheetPr codeName="Sheet1">
    <tabColor theme="4" tint="-0.249977111117893"/>
    <pageSetUpPr fitToPage="1"/>
  </sheetPr>
  <dimension ref="A1:AJ88"/>
  <sheetViews>
    <sheetView zoomScaleNormal="100" workbookViewId="0">
      <selection activeCell="H15" sqref="H15"/>
    </sheetView>
  </sheetViews>
  <sheetFormatPr defaultRowHeight="15" x14ac:dyDescent="0.25"/>
  <cols>
    <col min="1" max="1" width="4.42578125" style="177" customWidth="1"/>
    <col min="2" max="2" width="17.5703125" customWidth="1"/>
    <col min="3" max="3" width="21.140625" customWidth="1"/>
    <col min="4" max="4" width="18.42578125" customWidth="1"/>
    <col min="5" max="5" width="28.5703125" customWidth="1"/>
    <col min="6" max="6" width="11.5703125" style="3" customWidth="1"/>
    <col min="7" max="8" width="10.42578125" customWidth="1"/>
    <col min="9" max="9" width="10" customWidth="1"/>
    <col min="10" max="10" width="9.5703125" customWidth="1"/>
    <col min="11" max="11" width="10" customWidth="1"/>
    <col min="12" max="13" width="10.42578125" customWidth="1"/>
    <col min="14" max="14" width="11.42578125" customWidth="1"/>
    <col min="15" max="16" width="9.5703125" customWidth="1"/>
    <col min="17" max="17" width="10" customWidth="1"/>
    <col min="18" max="18" width="10.5703125" customWidth="1"/>
    <col min="19" max="19" width="10.42578125" customWidth="1"/>
    <col min="20" max="20" width="9.42578125" customWidth="1"/>
    <col min="21" max="21" width="3.5703125" customWidth="1"/>
    <col min="22" max="608" width="9.42578125" customWidth="1"/>
  </cols>
  <sheetData>
    <row r="1" spans="1:27" ht="14.85" customHeight="1" x14ac:dyDescent="0.25">
      <c r="A1" s="251"/>
      <c r="B1" s="412"/>
      <c r="C1" s="412"/>
      <c r="D1" s="412"/>
      <c r="E1" s="412"/>
      <c r="F1" s="412"/>
      <c r="G1" s="412"/>
      <c r="H1" s="412"/>
      <c r="I1" s="412"/>
      <c r="J1" s="412"/>
      <c r="K1" s="412"/>
      <c r="L1" s="412"/>
      <c r="M1" s="412"/>
      <c r="N1" s="412"/>
      <c r="O1" s="412"/>
      <c r="P1" s="173"/>
      <c r="Q1" s="173"/>
      <c r="R1" s="173"/>
      <c r="S1" s="173"/>
      <c r="T1" s="173"/>
      <c r="U1" s="173"/>
      <c r="V1" s="177"/>
      <c r="W1" s="177"/>
      <c r="X1" s="177"/>
      <c r="Y1" s="177"/>
      <c r="Z1" s="177"/>
      <c r="AA1" s="177"/>
    </row>
    <row r="2" spans="1:27" ht="14.85" customHeight="1" x14ac:dyDescent="0.25">
      <c r="A2" s="251"/>
      <c r="B2" s="412"/>
      <c r="C2" s="412"/>
      <c r="D2" s="412"/>
      <c r="E2" s="412"/>
      <c r="F2" s="412"/>
      <c r="G2" s="412"/>
      <c r="H2" s="412"/>
      <c r="I2" s="412"/>
      <c r="J2" s="412"/>
      <c r="K2" s="412"/>
      <c r="L2" s="412"/>
      <c r="M2" s="412"/>
      <c r="N2" s="412"/>
      <c r="O2" s="412"/>
      <c r="P2" s="173"/>
      <c r="Q2" s="173"/>
      <c r="R2" s="173"/>
      <c r="S2" s="173"/>
      <c r="T2" s="173"/>
      <c r="U2" s="173"/>
      <c r="V2" s="177"/>
      <c r="W2" s="177"/>
      <c r="X2" s="177"/>
      <c r="Y2" s="177"/>
      <c r="Z2" s="177"/>
      <c r="AA2" s="177"/>
    </row>
    <row r="3" spans="1:27" ht="14.85" customHeight="1" x14ac:dyDescent="0.25">
      <c r="A3" s="251"/>
      <c r="B3" s="412"/>
      <c r="C3" s="412"/>
      <c r="D3" s="412"/>
      <c r="E3" s="412"/>
      <c r="F3" s="412"/>
      <c r="G3" s="412"/>
      <c r="H3" s="412"/>
      <c r="I3" s="412"/>
      <c r="J3" s="412"/>
      <c r="K3" s="412"/>
      <c r="L3" s="412"/>
      <c r="M3" s="412"/>
      <c r="N3" s="412"/>
      <c r="O3" s="412"/>
      <c r="P3" s="173"/>
      <c r="Q3" s="173"/>
      <c r="R3" s="173"/>
      <c r="S3" s="173"/>
      <c r="T3" s="173"/>
      <c r="U3" s="173"/>
      <c r="V3" s="177"/>
      <c r="W3" s="177"/>
      <c r="X3" s="177"/>
      <c r="Y3" s="177"/>
      <c r="Z3" s="177"/>
      <c r="AA3" s="177"/>
    </row>
    <row r="4" spans="1:27" ht="14.85" customHeight="1" x14ac:dyDescent="0.25">
      <c r="A4" s="251"/>
      <c r="B4" s="412"/>
      <c r="C4" s="412"/>
      <c r="D4" s="412"/>
      <c r="E4" s="412"/>
      <c r="F4" s="412"/>
      <c r="G4" s="412"/>
      <c r="H4" s="412"/>
      <c r="I4" s="412"/>
      <c r="J4" s="412"/>
      <c r="K4" s="412"/>
      <c r="L4" s="412"/>
      <c r="M4" s="412"/>
      <c r="N4" s="412"/>
      <c r="O4" s="412"/>
      <c r="P4" s="173"/>
      <c r="Q4" s="173"/>
      <c r="R4" s="173"/>
      <c r="S4" s="173"/>
      <c r="T4" s="173"/>
      <c r="U4" s="173"/>
      <c r="V4" s="177"/>
      <c r="W4" s="177"/>
      <c r="X4" s="177"/>
      <c r="Y4" s="177"/>
      <c r="Z4" s="177"/>
      <c r="AA4" s="177"/>
    </row>
    <row r="5" spans="1:27" ht="14.85" customHeight="1" x14ac:dyDescent="0.25">
      <c r="A5" s="231"/>
      <c r="B5" s="413" t="s">
        <v>301</v>
      </c>
      <c r="C5" s="413"/>
      <c r="D5" s="413"/>
      <c r="E5" s="413"/>
      <c r="F5" s="413"/>
      <c r="G5" s="413"/>
      <c r="H5" s="413"/>
      <c r="I5" s="413"/>
      <c r="J5" s="413"/>
      <c r="K5" s="413"/>
      <c r="L5" s="413"/>
      <c r="M5" s="413"/>
      <c r="N5" s="413"/>
      <c r="O5" s="413"/>
      <c r="P5" s="413"/>
      <c r="Q5" s="413"/>
      <c r="R5" s="413"/>
      <c r="S5" s="413"/>
      <c r="T5" s="413"/>
      <c r="U5" s="194"/>
      <c r="V5" s="177"/>
      <c r="W5" s="177"/>
      <c r="X5" s="177"/>
      <c r="Y5" s="177"/>
      <c r="Z5" s="177"/>
      <c r="AA5" s="177"/>
    </row>
    <row r="6" spans="1:27" ht="14.85" customHeight="1" x14ac:dyDescent="0.25">
      <c r="A6" s="231"/>
      <c r="B6" s="413"/>
      <c r="C6" s="413"/>
      <c r="D6" s="413"/>
      <c r="E6" s="413"/>
      <c r="F6" s="413"/>
      <c r="G6" s="413"/>
      <c r="H6" s="413"/>
      <c r="I6" s="413"/>
      <c r="J6" s="413"/>
      <c r="K6" s="413"/>
      <c r="L6" s="413"/>
      <c r="M6" s="413"/>
      <c r="N6" s="413"/>
      <c r="O6" s="413"/>
      <c r="P6" s="413"/>
      <c r="Q6" s="413"/>
      <c r="R6" s="413"/>
      <c r="S6" s="413"/>
      <c r="T6" s="413"/>
      <c r="U6" s="194"/>
      <c r="V6" s="177"/>
      <c r="W6" s="177"/>
      <c r="X6" s="177"/>
      <c r="Y6" s="177"/>
      <c r="Z6" s="177"/>
      <c r="AA6" s="177"/>
    </row>
    <row r="7" spans="1:27" ht="33.75" customHeight="1" x14ac:dyDescent="0.25">
      <c r="B7" s="167"/>
      <c r="C7" s="167"/>
      <c r="D7" s="167"/>
      <c r="E7" s="167"/>
      <c r="F7" s="167"/>
      <c r="G7" s="167"/>
      <c r="H7" s="167"/>
      <c r="I7" s="167"/>
      <c r="J7" s="167"/>
      <c r="K7" s="167"/>
      <c r="L7" s="167"/>
      <c r="M7" s="167"/>
      <c r="N7" s="167"/>
      <c r="O7" s="167"/>
      <c r="P7" s="167"/>
      <c r="Q7" s="167"/>
      <c r="R7" s="167"/>
      <c r="S7" s="167"/>
      <c r="T7" s="167"/>
      <c r="U7" s="167"/>
      <c r="V7" s="167"/>
      <c r="W7" s="167"/>
      <c r="X7" s="167"/>
      <c r="Y7" s="167"/>
      <c r="Z7" s="177"/>
      <c r="AA7" s="177"/>
    </row>
    <row r="8" spans="1:27" ht="44.1" customHeight="1" thickBot="1" x14ac:dyDescent="0.3">
      <c r="A8" s="142"/>
      <c r="B8" s="168" t="s">
        <v>285</v>
      </c>
      <c r="C8" s="428" t="s">
        <v>286</v>
      </c>
      <c r="D8" s="428"/>
      <c r="E8" s="428"/>
      <c r="F8" s="177"/>
      <c r="G8" s="177"/>
      <c r="H8" s="177"/>
      <c r="I8" s="177"/>
      <c r="J8" s="177"/>
      <c r="K8" s="177"/>
      <c r="L8" s="177"/>
      <c r="M8" s="177"/>
      <c r="N8" s="177"/>
      <c r="O8" s="177"/>
      <c r="P8" s="177"/>
      <c r="Q8" s="177"/>
      <c r="R8" s="177"/>
      <c r="S8" s="177"/>
      <c r="T8" s="177"/>
      <c r="U8" s="177"/>
      <c r="V8" s="177"/>
      <c r="W8" s="177"/>
      <c r="X8" s="177"/>
      <c r="Y8" s="177"/>
      <c r="Z8" s="177"/>
      <c r="AA8" s="177"/>
    </row>
    <row r="9" spans="1:27" ht="58.5" customHeight="1" thickBot="1" x14ac:dyDescent="0.3">
      <c r="B9" s="176"/>
      <c r="C9" s="426" t="s">
        <v>287</v>
      </c>
      <c r="D9" s="427"/>
      <c r="E9" s="189" t="s">
        <v>288</v>
      </c>
      <c r="F9" s="179"/>
      <c r="G9" s="177"/>
      <c r="H9" s="177"/>
      <c r="I9" s="177"/>
      <c r="J9" s="177"/>
      <c r="K9" s="177"/>
      <c r="L9" s="177"/>
      <c r="M9" s="177"/>
      <c r="N9" s="177"/>
      <c r="O9" s="176"/>
      <c r="P9" s="176"/>
      <c r="Q9" s="176"/>
      <c r="R9" s="176"/>
      <c r="S9" s="176"/>
      <c r="T9" s="176"/>
      <c r="U9" s="176"/>
      <c r="V9" s="176"/>
      <c r="W9" s="176"/>
      <c r="X9" s="177"/>
      <c r="Y9" s="177"/>
      <c r="Z9" s="177"/>
      <c r="AA9" s="177"/>
    </row>
    <row r="10" spans="1:27" ht="38.1" customHeight="1" thickBot="1" x14ac:dyDescent="0.3">
      <c r="B10" s="178">
        <f>VLOOKUP(C10,Product_names[],2,FALSE)</f>
        <v>6</v>
      </c>
      <c r="C10" s="343" t="s">
        <v>391</v>
      </c>
      <c r="D10" s="327" t="str">
        <f>_xlfn.XLOOKUP(C10,Product_names[Products],Product_names[Cell Name])</f>
        <v>sphere_liquid</v>
      </c>
      <c r="E10" s="261">
        <v>20</v>
      </c>
      <c r="F10" s="176"/>
      <c r="G10" s="178"/>
      <c r="H10" s="177"/>
      <c r="I10" s="177"/>
      <c r="J10" s="177"/>
      <c r="K10" s="177"/>
      <c r="L10" s="177"/>
      <c r="M10" s="177"/>
      <c r="N10" s="177"/>
      <c r="O10" s="176"/>
      <c r="P10" s="176"/>
      <c r="Q10" s="176"/>
      <c r="R10" s="176"/>
      <c r="S10" s="176"/>
      <c r="T10" s="176"/>
      <c r="U10" s="176"/>
      <c r="V10" s="176"/>
      <c r="W10" s="176"/>
      <c r="X10" s="177"/>
      <c r="Y10" s="177"/>
      <c r="Z10" s="177"/>
      <c r="AA10" s="177"/>
    </row>
    <row r="11" spans="1:27" ht="37.35" customHeight="1" thickBot="1" x14ac:dyDescent="0.3">
      <c r="B11" s="178">
        <f>VLOOKUP(C11,Product_names[],2,FALSE)</f>
        <v>10</v>
      </c>
      <c r="C11" s="343" t="s">
        <v>103</v>
      </c>
      <c r="D11" s="327" t="str">
        <f>_xlfn.XLOOKUP(C11,Product_names[Products],Product_names[Cell Name])</f>
        <v>express_plus</v>
      </c>
      <c r="E11" s="262">
        <v>30</v>
      </c>
      <c r="F11" s="176"/>
      <c r="G11" s="178"/>
      <c r="H11" s="176"/>
      <c r="I11" s="176"/>
      <c r="J11" s="176"/>
      <c r="K11" s="176"/>
      <c r="L11" s="176"/>
      <c r="M11" s="176"/>
      <c r="N11" s="176"/>
      <c r="O11" s="176"/>
      <c r="P11" s="176"/>
      <c r="Q11" s="176"/>
      <c r="R11" s="176"/>
      <c r="S11" s="176"/>
      <c r="T11" s="176"/>
      <c r="U11" s="176"/>
      <c r="V11" s="176"/>
      <c r="W11" s="176"/>
      <c r="X11" s="177"/>
      <c r="Y11" s="177"/>
      <c r="Z11" s="177"/>
      <c r="AA11" s="177"/>
    </row>
    <row r="12" spans="1:27" ht="38.1" customHeight="1" thickBot="1" x14ac:dyDescent="0.3">
      <c r="B12" s="178">
        <f>VLOOKUP(C12,Product_names[],2,FALSE)</f>
        <v>12</v>
      </c>
      <c r="C12" s="344" t="s">
        <v>89</v>
      </c>
      <c r="D12" s="327" t="str">
        <f>_xlfn.XLOOKUP(C12,Product_names[Products],Product_names[Cell Name])</f>
        <v>cooler</v>
      </c>
      <c r="E12" s="262"/>
      <c r="F12" s="179"/>
      <c r="G12" s="178"/>
      <c r="H12" s="176"/>
      <c r="I12" s="176"/>
      <c r="J12" s="176"/>
      <c r="K12" s="176"/>
      <c r="L12" s="176"/>
      <c r="M12" s="176"/>
      <c r="N12" s="176"/>
      <c r="O12" s="176"/>
      <c r="P12" s="176"/>
      <c r="Q12" s="176"/>
      <c r="R12" s="176"/>
      <c r="S12" s="176"/>
      <c r="T12" s="176"/>
      <c r="U12" s="176"/>
      <c r="V12" s="176"/>
      <c r="W12" s="176"/>
      <c r="X12" s="177"/>
      <c r="Y12" s="177"/>
      <c r="Z12" s="177"/>
      <c r="AA12" s="177"/>
    </row>
    <row r="13" spans="1:27" s="166" customFormat="1" ht="15.6" customHeight="1" x14ac:dyDescent="0.25">
      <c r="A13" s="151"/>
      <c r="B13" s="179"/>
      <c r="C13" s="179"/>
      <c r="D13" s="179"/>
      <c r="E13" s="179"/>
      <c r="F13" s="179"/>
      <c r="G13" s="179"/>
      <c r="H13" s="179"/>
      <c r="I13" s="179"/>
      <c r="J13" s="179"/>
      <c r="K13" s="179"/>
      <c r="L13" s="179"/>
      <c r="M13" s="179"/>
      <c r="N13" s="179"/>
      <c r="O13" s="179"/>
      <c r="P13" s="179"/>
      <c r="Q13" s="179"/>
      <c r="R13" s="179"/>
      <c r="S13" s="179"/>
      <c r="T13" s="179"/>
      <c r="U13" s="179"/>
      <c r="V13" s="179"/>
      <c r="W13" s="179"/>
      <c r="X13" s="151"/>
      <c r="Y13" s="151"/>
      <c r="Z13" s="151"/>
      <c r="AA13" s="151"/>
    </row>
    <row r="14" spans="1:27" s="166" customFormat="1" ht="39.6" customHeight="1" x14ac:dyDescent="0.25">
      <c r="A14" s="252"/>
      <c r="B14" s="168" t="s">
        <v>289</v>
      </c>
      <c r="C14" s="428" t="s">
        <v>412</v>
      </c>
      <c r="D14" s="428"/>
      <c r="E14" s="428"/>
      <c r="F14" s="195"/>
      <c r="G14" s="195"/>
      <c r="H14" s="195"/>
      <c r="I14" s="195"/>
      <c r="J14" s="195"/>
      <c r="K14" s="195"/>
      <c r="L14" s="195"/>
      <c r="M14" s="195"/>
      <c r="N14" s="195"/>
      <c r="O14" s="195"/>
      <c r="P14" s="195"/>
      <c r="Q14" s="195"/>
      <c r="R14" s="195"/>
      <c r="S14" s="179"/>
      <c r="T14" s="179"/>
      <c r="U14" s="179"/>
      <c r="V14" s="179"/>
      <c r="W14" s="179"/>
      <c r="X14" s="151"/>
      <c r="Y14" s="151"/>
      <c r="Z14" s="151"/>
      <c r="AA14" s="151"/>
    </row>
    <row r="15" spans="1:27" s="166" customFormat="1" ht="24" customHeight="1" x14ac:dyDescent="0.25">
      <c r="A15" s="151"/>
      <c r="B15" s="179"/>
      <c r="C15" s="429" t="s">
        <v>113</v>
      </c>
      <c r="D15" s="429"/>
      <c r="E15" s="165" t="s">
        <v>411</v>
      </c>
      <c r="F15" s="196"/>
      <c r="G15" s="180"/>
      <c r="H15" s="180"/>
      <c r="I15" s="180"/>
      <c r="J15" s="180"/>
      <c r="K15" s="180"/>
      <c r="L15" s="180"/>
      <c r="M15" s="180"/>
      <c r="N15" s="180"/>
      <c r="O15" s="180"/>
      <c r="P15" s="180"/>
      <c r="Q15" s="180"/>
      <c r="R15" s="180"/>
      <c r="S15" s="179"/>
      <c r="T15" s="179"/>
      <c r="U15" s="179"/>
      <c r="V15" s="177"/>
      <c r="W15" s="179"/>
      <c r="X15" s="151"/>
      <c r="Y15" s="151"/>
      <c r="Z15" s="151"/>
      <c r="AA15" s="151"/>
    </row>
    <row r="16" spans="1:27" s="166" customFormat="1" ht="24" customHeight="1" x14ac:dyDescent="0.25">
      <c r="A16" s="151"/>
      <c r="B16" s="179"/>
      <c r="C16" s="429" t="s">
        <v>114</v>
      </c>
      <c r="D16" s="429"/>
      <c r="E16" s="165" t="s">
        <v>411</v>
      </c>
      <c r="F16" s="196"/>
      <c r="G16" s="180"/>
      <c r="H16" s="180"/>
      <c r="I16" s="180"/>
      <c r="J16" s="180"/>
      <c r="K16" s="180"/>
      <c r="L16" s="180"/>
      <c r="M16" s="180"/>
      <c r="N16" s="180"/>
      <c r="O16" s="180"/>
      <c r="P16" s="180"/>
      <c r="Q16" s="180"/>
      <c r="R16" s="180"/>
      <c r="S16" s="179"/>
      <c r="T16" s="179"/>
      <c r="U16" s="179"/>
      <c r="V16" s="177"/>
      <c r="W16" s="179"/>
      <c r="X16" s="151"/>
      <c r="Y16" s="151"/>
      <c r="Z16" s="151"/>
      <c r="AA16" s="151"/>
    </row>
    <row r="17" spans="1:36" s="166" customFormat="1" ht="24" customHeight="1" x14ac:dyDescent="0.25">
      <c r="A17" s="151"/>
      <c r="B17" s="179"/>
      <c r="C17" s="429" t="s">
        <v>291</v>
      </c>
      <c r="D17" s="429"/>
      <c r="E17" s="165" t="s">
        <v>411</v>
      </c>
      <c r="F17" s="196"/>
      <c r="G17" s="180"/>
      <c r="H17" s="180"/>
      <c r="I17" s="180"/>
      <c r="J17" s="180"/>
      <c r="K17" s="180"/>
      <c r="L17" s="180"/>
      <c r="M17" s="180"/>
      <c r="N17" s="180"/>
      <c r="O17" s="180"/>
      <c r="P17" s="180"/>
      <c r="Q17" s="180"/>
      <c r="R17" s="180"/>
      <c r="S17" s="179"/>
      <c r="T17" s="179"/>
      <c r="U17" s="179"/>
      <c r="V17" s="179"/>
      <c r="W17" s="179"/>
      <c r="X17" s="151"/>
      <c r="Y17" s="151"/>
      <c r="Z17" s="151"/>
      <c r="AA17" s="151"/>
    </row>
    <row r="18" spans="1:36" s="166" customFormat="1" ht="21.6" customHeight="1" x14ac:dyDescent="0.25">
      <c r="A18" s="151"/>
      <c r="B18" s="179"/>
      <c r="C18" s="429" t="s">
        <v>290</v>
      </c>
      <c r="D18" s="429"/>
      <c r="E18" s="165" t="s">
        <v>411</v>
      </c>
      <c r="F18" s="176"/>
      <c r="G18" s="179"/>
      <c r="H18" s="179"/>
      <c r="I18" s="179"/>
      <c r="J18" s="179"/>
      <c r="K18" s="179"/>
      <c r="L18" s="179"/>
      <c r="M18" s="179"/>
      <c r="N18" s="179"/>
      <c r="O18" s="179"/>
      <c r="P18" s="179"/>
      <c r="Q18" s="179"/>
      <c r="R18" s="179"/>
      <c r="S18" s="179"/>
      <c r="T18" s="179"/>
      <c r="U18" s="179"/>
      <c r="V18" s="179"/>
      <c r="W18" s="179"/>
      <c r="X18" s="151"/>
      <c r="Y18" s="151"/>
      <c r="Z18" s="151"/>
      <c r="AA18" s="151"/>
    </row>
    <row r="19" spans="1:36" s="166" customFormat="1" ht="26.1" customHeight="1" x14ac:dyDescent="0.25">
      <c r="A19" s="151"/>
      <c r="B19" s="179"/>
      <c r="C19" s="429" t="s">
        <v>292</v>
      </c>
      <c r="D19" s="429"/>
      <c r="E19" s="165" t="s">
        <v>411</v>
      </c>
      <c r="F19" s="176"/>
      <c r="G19" s="179"/>
      <c r="H19" s="179"/>
      <c r="I19" s="179"/>
      <c r="J19" s="179"/>
      <c r="K19" s="179"/>
      <c r="L19" s="179"/>
      <c r="M19" s="179"/>
      <c r="N19" s="179"/>
      <c r="O19" s="179"/>
      <c r="P19" s="179"/>
      <c r="Q19" s="179"/>
      <c r="R19" s="179"/>
      <c r="S19" s="179"/>
      <c r="T19" s="179"/>
      <c r="U19" s="179"/>
      <c r="V19" s="179"/>
      <c r="W19" s="179"/>
      <c r="X19" s="151"/>
      <c r="Y19" s="151"/>
      <c r="Z19" s="151"/>
      <c r="AA19" s="151"/>
    </row>
    <row r="20" spans="1:36" s="166" customFormat="1" ht="26.1" customHeight="1" x14ac:dyDescent="0.25">
      <c r="A20" s="151"/>
      <c r="B20" s="179"/>
      <c r="C20" s="429" t="s">
        <v>112</v>
      </c>
      <c r="D20" s="429"/>
      <c r="E20" s="165" t="s">
        <v>411</v>
      </c>
      <c r="F20" s="176" t="b">
        <v>1</v>
      </c>
      <c r="G20" s="179"/>
      <c r="H20" s="179"/>
      <c r="I20" s="179"/>
      <c r="J20" s="179"/>
      <c r="K20" s="179"/>
      <c r="L20" s="179"/>
      <c r="M20" s="179"/>
      <c r="N20" s="179"/>
      <c r="O20" s="179"/>
      <c r="P20" s="179"/>
      <c r="Q20" s="179"/>
      <c r="R20" s="179"/>
      <c r="S20" s="179"/>
      <c r="T20" s="179"/>
      <c r="U20" s="179"/>
      <c r="V20" s="179"/>
      <c r="W20" s="179"/>
      <c r="X20" s="151"/>
      <c r="Y20" s="151"/>
      <c r="Z20" s="151"/>
      <c r="AA20" s="151"/>
    </row>
    <row r="21" spans="1:36" s="166" customFormat="1" ht="11.85" customHeight="1" x14ac:dyDescent="0.25">
      <c r="A21" s="151"/>
      <c r="B21" s="179"/>
      <c r="C21" s="179"/>
      <c r="D21" s="179"/>
      <c r="E21" s="179"/>
      <c r="F21" s="179"/>
      <c r="G21" s="179"/>
      <c r="H21" s="179"/>
      <c r="I21" s="179"/>
      <c r="J21" s="179"/>
      <c r="K21" s="179"/>
      <c r="L21" s="179"/>
      <c r="M21" s="179"/>
      <c r="N21" s="179"/>
      <c r="O21" s="179"/>
      <c r="P21" s="179"/>
      <c r="Q21" s="179"/>
      <c r="R21" s="179"/>
      <c r="S21" s="179"/>
      <c r="T21" s="179"/>
      <c r="U21" s="179"/>
      <c r="V21" s="179"/>
      <c r="W21" s="179"/>
      <c r="X21" s="151"/>
      <c r="Y21" s="151"/>
      <c r="Z21" s="151"/>
      <c r="AA21" s="151"/>
    </row>
    <row r="22" spans="1:36" s="166" customFormat="1" ht="11.85" customHeight="1" thickBot="1" x14ac:dyDescent="0.3">
      <c r="A22" s="147"/>
      <c r="B22" s="142"/>
      <c r="C22" s="147"/>
      <c r="D22" s="142"/>
      <c r="E22" s="142"/>
      <c r="F22" s="142"/>
      <c r="G22" s="142"/>
      <c r="H22" s="142"/>
      <c r="I22" s="142"/>
      <c r="J22" s="142"/>
      <c r="K22" s="142"/>
      <c r="L22" s="142"/>
      <c r="M22" s="142"/>
      <c r="N22" s="142"/>
      <c r="O22" s="142"/>
      <c r="P22" s="142"/>
      <c r="Q22" s="142"/>
      <c r="R22" s="142"/>
      <c r="S22" s="168"/>
      <c r="T22" s="168"/>
      <c r="U22" s="168"/>
      <c r="V22" s="179"/>
      <c r="W22" s="179"/>
      <c r="X22" s="151"/>
      <c r="Y22" s="151"/>
      <c r="Z22" s="151"/>
      <c r="AA22" s="151"/>
    </row>
    <row r="23" spans="1:36" s="166" customFormat="1" ht="24" customHeight="1" thickBot="1" x14ac:dyDescent="0.3">
      <c r="A23" s="151"/>
      <c r="B23" s="240" t="s">
        <v>153</v>
      </c>
      <c r="C23" s="339" t="s">
        <v>388</v>
      </c>
      <c r="D23" s="340" t="s">
        <v>303</v>
      </c>
      <c r="E23" s="430" t="s">
        <v>157</v>
      </c>
      <c r="F23" s="414" t="s">
        <v>112</v>
      </c>
      <c r="G23" s="423"/>
      <c r="H23" s="415"/>
      <c r="I23" s="414" t="s">
        <v>113</v>
      </c>
      <c r="J23" s="423"/>
      <c r="K23" s="415"/>
      <c r="L23" s="414" t="s">
        <v>299</v>
      </c>
      <c r="M23" s="415"/>
      <c r="N23" s="420" t="s">
        <v>291</v>
      </c>
      <c r="O23" s="414" t="s">
        <v>314</v>
      </c>
      <c r="P23" s="423"/>
      <c r="Q23" s="415"/>
      <c r="R23" s="414" t="s">
        <v>217</v>
      </c>
      <c r="S23" s="423"/>
      <c r="T23" s="415"/>
      <c r="U23" s="168"/>
      <c r="V23" s="179"/>
      <c r="W23" s="179"/>
      <c r="X23" s="151"/>
      <c r="Y23" s="206"/>
      <c r="Z23" s="206"/>
      <c r="AA23" s="206"/>
      <c r="AB23" s="169"/>
      <c r="AC23" s="169"/>
      <c r="AD23" s="169"/>
      <c r="AE23" s="169"/>
      <c r="AF23" s="169"/>
      <c r="AG23" s="169"/>
      <c r="AH23" s="169"/>
      <c r="AI23" s="169"/>
      <c r="AJ23" s="169"/>
    </row>
    <row r="24" spans="1:36" s="166" customFormat="1" ht="22.5" customHeight="1" thickBot="1" x14ac:dyDescent="0.3">
      <c r="A24" s="151"/>
      <c r="B24" s="308" t="s">
        <v>406</v>
      </c>
      <c r="C24" s="370" t="str">
        <f>_xlfn.CONCAT(C10," - ",E10)</f>
        <v>PKU sphere liquid - 20</v>
      </c>
      <c r="D24" s="453">
        <f>SUM(E10:E12)</f>
        <v>50</v>
      </c>
      <c r="E24" s="431"/>
      <c r="F24" s="416"/>
      <c r="G24" s="424"/>
      <c r="H24" s="417"/>
      <c r="I24" s="416"/>
      <c r="J24" s="424"/>
      <c r="K24" s="417"/>
      <c r="L24" s="416"/>
      <c r="M24" s="417"/>
      <c r="N24" s="421"/>
      <c r="O24" s="416"/>
      <c r="P24" s="424"/>
      <c r="Q24" s="417"/>
      <c r="R24" s="416"/>
      <c r="S24" s="424"/>
      <c r="T24" s="417"/>
      <c r="U24" s="168"/>
      <c r="V24" s="179"/>
      <c r="W24" s="179"/>
      <c r="X24" s="151"/>
      <c r="Y24" s="206"/>
      <c r="Z24" s="206"/>
      <c r="AA24" s="206"/>
      <c r="AB24" s="169"/>
      <c r="AC24" s="169"/>
      <c r="AD24" s="169"/>
      <c r="AE24" s="169"/>
      <c r="AF24" s="169"/>
      <c r="AG24" s="169"/>
      <c r="AH24" s="169"/>
      <c r="AI24" s="169"/>
      <c r="AJ24" s="169"/>
    </row>
    <row r="25" spans="1:36" s="166" customFormat="1" ht="22.5" customHeight="1" thickBot="1" x14ac:dyDescent="0.3">
      <c r="A25" s="151"/>
      <c r="B25" s="125" t="s">
        <v>407</v>
      </c>
      <c r="C25" s="370" t="str">
        <f>_xlfn.CONCAT(C11," - ",E11)</f>
        <v>PKU express plus - 30</v>
      </c>
      <c r="D25" s="453"/>
      <c r="E25" s="431"/>
      <c r="F25" s="418"/>
      <c r="G25" s="425"/>
      <c r="H25" s="419"/>
      <c r="I25" s="418"/>
      <c r="J25" s="425"/>
      <c r="K25" s="419"/>
      <c r="L25" s="418"/>
      <c r="M25" s="419"/>
      <c r="N25" s="422"/>
      <c r="O25" s="418"/>
      <c r="P25" s="425"/>
      <c r="Q25" s="419"/>
      <c r="R25" s="418"/>
      <c r="S25" s="425"/>
      <c r="T25" s="419"/>
      <c r="U25" s="168"/>
      <c r="V25" s="179"/>
      <c r="W25" s="179"/>
      <c r="X25" s="151"/>
      <c r="Y25" s="206"/>
      <c r="Z25" s="206"/>
      <c r="AA25" s="206"/>
      <c r="AB25" s="169"/>
      <c r="AC25" s="169"/>
      <c r="AD25" s="169"/>
      <c r="AE25" s="169"/>
      <c r="AF25" s="169"/>
      <c r="AG25" s="169"/>
      <c r="AH25" s="169"/>
      <c r="AI25" s="169"/>
      <c r="AJ25" s="169"/>
    </row>
    <row r="26" spans="1:36" s="166" customFormat="1" ht="22.5" customHeight="1" thickBot="1" x14ac:dyDescent="0.3">
      <c r="A26" s="151"/>
      <c r="B26" s="170" t="s">
        <v>154</v>
      </c>
      <c r="C26" s="371" t="str">
        <f>_xlfn.CONCAT(C12," - ",E12)</f>
        <v xml:space="preserve">PKU cooler - </v>
      </c>
      <c r="D26" s="454"/>
      <c r="E26" s="431"/>
      <c r="F26" s="433" t="s">
        <v>9</v>
      </c>
      <c r="G26" s="440" t="s">
        <v>10</v>
      </c>
      <c r="H26" s="442" t="s">
        <v>11</v>
      </c>
      <c r="I26" s="444" t="s">
        <v>15</v>
      </c>
      <c r="J26" s="446" t="s">
        <v>16</v>
      </c>
      <c r="K26" s="438" t="s">
        <v>17</v>
      </c>
      <c r="L26" s="444" t="s">
        <v>23</v>
      </c>
      <c r="M26" s="438" t="s">
        <v>24</v>
      </c>
      <c r="N26" s="448" t="s">
        <v>28</v>
      </c>
      <c r="O26" s="444" t="s">
        <v>31</v>
      </c>
      <c r="P26" s="446" t="s">
        <v>16</v>
      </c>
      <c r="Q26" s="438" t="s">
        <v>17</v>
      </c>
      <c r="R26" s="444" t="s">
        <v>9</v>
      </c>
      <c r="S26" s="446" t="s">
        <v>10</v>
      </c>
      <c r="T26" s="438" t="s">
        <v>11</v>
      </c>
      <c r="U26" s="168"/>
      <c r="V26" s="179"/>
      <c r="W26" s="179"/>
      <c r="X26" s="151"/>
      <c r="Y26" s="206"/>
      <c r="Z26" s="206"/>
      <c r="AA26" s="206"/>
      <c r="AB26" s="169"/>
      <c r="AC26" s="169"/>
      <c r="AD26" s="169"/>
      <c r="AE26" s="169"/>
      <c r="AF26" s="169"/>
      <c r="AG26" s="169"/>
      <c r="AH26" s="169"/>
      <c r="AI26" s="169"/>
      <c r="AJ26" s="169"/>
    </row>
    <row r="27" spans="1:36" ht="30" customHeight="1" thickBot="1" x14ac:dyDescent="0.3">
      <c r="A27" s="253"/>
      <c r="B27" s="210" t="s">
        <v>328</v>
      </c>
      <c r="C27" s="211" t="s">
        <v>329</v>
      </c>
      <c r="D27" s="162" t="s">
        <v>1</v>
      </c>
      <c r="E27" s="432"/>
      <c r="F27" s="434"/>
      <c r="G27" s="441"/>
      <c r="H27" s="443"/>
      <c r="I27" s="445"/>
      <c r="J27" s="447"/>
      <c r="K27" s="439"/>
      <c r="L27" s="445"/>
      <c r="M27" s="439"/>
      <c r="N27" s="449"/>
      <c r="O27" s="445"/>
      <c r="P27" s="447"/>
      <c r="Q27" s="439"/>
      <c r="R27" s="445"/>
      <c r="S27" s="447"/>
      <c r="T27" s="439"/>
      <c r="U27" s="142"/>
      <c r="V27" s="177"/>
      <c r="W27" s="177"/>
      <c r="X27" s="177"/>
      <c r="Y27" s="206"/>
      <c r="Z27" s="206"/>
      <c r="AA27" s="206"/>
      <c r="AB27" s="169"/>
      <c r="AC27" s="169"/>
      <c r="AD27" s="169"/>
      <c r="AE27" s="169"/>
      <c r="AF27" s="169"/>
      <c r="AG27" s="169"/>
      <c r="AH27" s="169"/>
      <c r="AI27" s="169"/>
      <c r="AJ27" s="169"/>
    </row>
    <row r="28" spans="1:36" ht="36" customHeight="1" x14ac:dyDescent="0.25">
      <c r="A28" s="450" t="s">
        <v>367</v>
      </c>
      <c r="B28" s="187" t="s">
        <v>33</v>
      </c>
      <c r="C28" s="188" t="s">
        <v>34</v>
      </c>
      <c r="D28" s="372">
        <f>SUM(AA28:AC28)</f>
        <v>273</v>
      </c>
      <c r="E28" s="190" t="s">
        <v>397</v>
      </c>
      <c r="F28" s="323">
        <v>2200</v>
      </c>
      <c r="G28" s="266">
        <v>2200</v>
      </c>
      <c r="H28" s="267">
        <v>2200</v>
      </c>
      <c r="I28" s="268">
        <v>2820</v>
      </c>
      <c r="J28" s="269">
        <v>2855</v>
      </c>
      <c r="K28" s="270">
        <v>2855</v>
      </c>
      <c r="L28" s="268">
        <v>2623</v>
      </c>
      <c r="M28" s="271">
        <v>2140</v>
      </c>
      <c r="N28" s="272">
        <v>2175</v>
      </c>
      <c r="O28" s="268">
        <v>2380</v>
      </c>
      <c r="P28" s="273">
        <v>2150</v>
      </c>
      <c r="Q28" s="271">
        <v>2110</v>
      </c>
      <c r="R28" s="268">
        <v>2380</v>
      </c>
      <c r="S28" s="273">
        <v>2150</v>
      </c>
      <c r="T28" s="271">
        <v>2110</v>
      </c>
      <c r="U28" s="142"/>
      <c r="V28" s="177"/>
      <c r="W28" s="177"/>
      <c r="X28" s="177"/>
      <c r="Y28" s="206"/>
      <c r="Z28" s="206"/>
      <c r="AA28" s="181">
        <f>IFERROR(VLOOKUP(B28,prud_nut_data[#All],$B$10,FALSE)*$E$10,"")</f>
        <v>120</v>
      </c>
      <c r="AB28" s="181">
        <f>IFERROR(VLOOKUP(B28,prud_nut_data[#All],$B$11,FALSE)*$E$11,"")</f>
        <v>153</v>
      </c>
      <c r="AC28" s="181">
        <f>IFERROR(VLOOKUP(B28,prud_nut_data[#All],$B$12,FALSE)*$E$12,"")</f>
        <v>0</v>
      </c>
      <c r="AD28" s="169"/>
      <c r="AE28" s="169"/>
      <c r="AF28" s="169"/>
      <c r="AG28" s="169"/>
      <c r="AH28" s="169"/>
      <c r="AI28" s="169"/>
      <c r="AJ28" s="169"/>
    </row>
    <row r="29" spans="1:36" ht="18.75" customHeight="1" x14ac:dyDescent="0.25">
      <c r="A29" s="451"/>
      <c r="B29" s="182" t="s">
        <v>35</v>
      </c>
      <c r="C29" s="183" t="s">
        <v>36</v>
      </c>
      <c r="D29" s="373">
        <f>SUM(AA29:AC29)</f>
        <v>50</v>
      </c>
      <c r="E29" s="186"/>
      <c r="F29" s="324">
        <v>70</v>
      </c>
      <c r="G29" s="274">
        <v>85</v>
      </c>
      <c r="H29" s="275">
        <v>100</v>
      </c>
      <c r="I29" s="276">
        <v>71</v>
      </c>
      <c r="J29" s="277">
        <v>71</v>
      </c>
      <c r="K29" s="278">
        <v>71</v>
      </c>
      <c r="L29" s="276">
        <v>51.4</v>
      </c>
      <c r="M29" s="279">
        <v>51</v>
      </c>
      <c r="N29" s="280">
        <v>67.5</v>
      </c>
      <c r="O29" s="276">
        <v>58</v>
      </c>
      <c r="P29" s="281">
        <v>60</v>
      </c>
      <c r="Q29" s="279">
        <v>60</v>
      </c>
      <c r="R29" s="276">
        <v>58</v>
      </c>
      <c r="S29" s="281">
        <v>60</v>
      </c>
      <c r="T29" s="279">
        <v>60</v>
      </c>
      <c r="U29" s="142"/>
      <c r="V29" s="177"/>
      <c r="W29" s="177"/>
      <c r="X29" s="177"/>
      <c r="Y29" s="206"/>
      <c r="Z29" s="206"/>
      <c r="AA29" s="181">
        <f>IFERROR(VLOOKUP(B29,prud_nut_data[#All],$B$10,FALSE)*$E$10,"")</f>
        <v>20</v>
      </c>
      <c r="AB29" s="181">
        <f>IFERROR(VLOOKUP(B29,prud_nut_data[#All],$B$11,FALSE)*$E$11,"")</f>
        <v>30</v>
      </c>
      <c r="AC29" s="181">
        <f>IFERROR(VLOOKUP(B29,prud_nut_data[#All],$B$12,FALSE)*$E$12,"")</f>
        <v>0</v>
      </c>
      <c r="AD29" s="169"/>
      <c r="AE29" s="169"/>
      <c r="AF29" s="169"/>
      <c r="AG29" s="169"/>
      <c r="AH29" s="169"/>
      <c r="AI29" s="169"/>
      <c r="AJ29" s="169"/>
    </row>
    <row r="30" spans="1:36" ht="18.75" customHeight="1" x14ac:dyDescent="0.25">
      <c r="A30" s="451"/>
      <c r="B30" s="335" t="s">
        <v>380</v>
      </c>
      <c r="C30" s="183" t="s">
        <v>41</v>
      </c>
      <c r="D30" s="373">
        <f>SUM(AA30:AC30)</f>
        <v>0</v>
      </c>
      <c r="E30" s="186"/>
      <c r="F30" s="324" t="s">
        <v>44</v>
      </c>
      <c r="G30" s="274" t="s">
        <v>44</v>
      </c>
      <c r="H30" s="275" t="s">
        <v>44</v>
      </c>
      <c r="I30" s="276" t="s">
        <v>44</v>
      </c>
      <c r="J30" s="277" t="s">
        <v>44</v>
      </c>
      <c r="K30" s="278" t="s">
        <v>44</v>
      </c>
      <c r="L30" s="276" t="s">
        <v>44</v>
      </c>
      <c r="M30" s="279" t="s">
        <v>44</v>
      </c>
      <c r="N30" s="280" t="s">
        <v>44</v>
      </c>
      <c r="O30" s="276" t="s">
        <v>44</v>
      </c>
      <c r="P30" s="281" t="s">
        <v>44</v>
      </c>
      <c r="Q30" s="279" t="s">
        <v>44</v>
      </c>
      <c r="R30" s="276" t="s">
        <v>44</v>
      </c>
      <c r="S30" s="281" t="s">
        <v>44</v>
      </c>
      <c r="T30" s="279" t="s">
        <v>44</v>
      </c>
      <c r="U30" s="142"/>
      <c r="V30" s="177"/>
      <c r="W30" s="177"/>
      <c r="X30" s="177"/>
      <c r="Y30" s="206"/>
      <c r="Z30" s="206"/>
      <c r="AA30" s="181"/>
      <c r="AB30" s="181"/>
      <c r="AC30" s="181"/>
      <c r="AD30" s="169"/>
      <c r="AE30" s="169"/>
      <c r="AF30" s="169"/>
      <c r="AG30" s="169"/>
      <c r="AH30" s="169"/>
      <c r="AI30" s="169"/>
      <c r="AJ30" s="169"/>
    </row>
    <row r="31" spans="1:36" ht="18" customHeight="1" x14ac:dyDescent="0.25">
      <c r="A31" s="451"/>
      <c r="B31" s="148" t="s">
        <v>37</v>
      </c>
      <c r="C31" s="149" t="s">
        <v>36</v>
      </c>
      <c r="D31" s="374">
        <f t="shared" ref="D31:D64" si="0">SUM(AA31:AC31)</f>
        <v>5.61</v>
      </c>
      <c r="E31" s="185"/>
      <c r="F31" s="324" t="s">
        <v>44</v>
      </c>
      <c r="G31" s="274" t="s">
        <v>44</v>
      </c>
      <c r="H31" s="275" t="s">
        <v>44</v>
      </c>
      <c r="I31" s="276" t="s">
        <v>44</v>
      </c>
      <c r="J31" s="277" t="s">
        <v>44</v>
      </c>
      <c r="K31" s="278" t="s">
        <v>44</v>
      </c>
      <c r="L31" s="276" t="s">
        <v>44</v>
      </c>
      <c r="M31" s="279" t="s">
        <v>44</v>
      </c>
      <c r="N31" s="280" t="s">
        <v>44</v>
      </c>
      <c r="O31" s="276" t="s">
        <v>44</v>
      </c>
      <c r="P31" s="281" t="s">
        <v>44</v>
      </c>
      <c r="Q31" s="279" t="s">
        <v>44</v>
      </c>
      <c r="R31" s="276" t="s">
        <v>44</v>
      </c>
      <c r="S31" s="281" t="s">
        <v>44</v>
      </c>
      <c r="T31" s="279" t="s">
        <v>44</v>
      </c>
      <c r="U31" s="142"/>
      <c r="V31" s="177"/>
      <c r="W31" s="177"/>
      <c r="X31" s="177"/>
      <c r="Y31" s="206"/>
      <c r="Z31" s="328"/>
      <c r="AA31" s="181">
        <f>IFERROR(VLOOKUP(B31,prud_nut_data[#All],$B$10,FALSE)*$E$10,"")</f>
        <v>2.25</v>
      </c>
      <c r="AB31" s="181">
        <f>IFERROR(VLOOKUP(B31,prud_nut_data[#All],$B$11,FALSE)*$E$11,"")</f>
        <v>3.3600000000000003</v>
      </c>
      <c r="AC31" s="181">
        <f>IFERROR(VLOOKUP(B31,prud_nut_data[#All],$B$12,FALSE)*$E$12,"")</f>
        <v>0</v>
      </c>
      <c r="AD31" s="169"/>
      <c r="AE31" s="169"/>
      <c r="AF31" s="169"/>
      <c r="AG31" s="169"/>
      <c r="AH31" s="169"/>
      <c r="AI31" s="169"/>
      <c r="AJ31" s="169"/>
    </row>
    <row r="32" spans="1:36" ht="36" customHeight="1" x14ac:dyDescent="0.25">
      <c r="A32" s="451"/>
      <c r="B32" s="182" t="s">
        <v>38</v>
      </c>
      <c r="C32" s="183" t="s">
        <v>36</v>
      </c>
      <c r="D32" s="373">
        <f t="shared" si="0"/>
        <v>2.3250000000000002</v>
      </c>
      <c r="E32" s="191" t="s">
        <v>398</v>
      </c>
      <c r="F32" s="324">
        <v>75</v>
      </c>
      <c r="G32" s="274">
        <v>75</v>
      </c>
      <c r="H32" s="275">
        <v>75</v>
      </c>
      <c r="I32" s="282">
        <v>86.166666666666686</v>
      </c>
      <c r="J32" s="283">
        <v>87.236111111111128</v>
      </c>
      <c r="K32" s="284">
        <v>87.236111111111128</v>
      </c>
      <c r="L32" s="282">
        <v>80.147222222222226</v>
      </c>
      <c r="M32" s="285">
        <v>65.388888888888886</v>
      </c>
      <c r="N32" s="280">
        <v>86</v>
      </c>
      <c r="O32" s="276" t="s">
        <v>44</v>
      </c>
      <c r="P32" s="281" t="s">
        <v>44</v>
      </c>
      <c r="Q32" s="279" t="s">
        <v>44</v>
      </c>
      <c r="R32" s="286">
        <v>72.722222222222229</v>
      </c>
      <c r="S32" s="287">
        <v>65.694444444444443</v>
      </c>
      <c r="T32" s="288">
        <v>64.472222222222229</v>
      </c>
      <c r="U32" s="142"/>
      <c r="V32" s="177"/>
      <c r="W32" s="177"/>
      <c r="X32" s="177"/>
      <c r="Y32" s="206"/>
      <c r="Z32" s="328"/>
      <c r="AA32" s="181">
        <f>IFERROR(VLOOKUP(B32,prud_nut_data[#All],$B$10,FALSE)*$E$10,"")</f>
        <v>1.2</v>
      </c>
      <c r="AB32" s="181">
        <f>IFERROR(VLOOKUP(B32,prud_nut_data[#All],$B$11,FALSE)*$E$11,"")</f>
        <v>1.125</v>
      </c>
      <c r="AC32" s="181">
        <f>IFERROR(VLOOKUP(B32,prud_nut_data[#All],$B$12,FALSE)*$E$12,"")</f>
        <v>0</v>
      </c>
      <c r="AD32" s="169"/>
      <c r="AE32" s="169"/>
      <c r="AF32" s="169"/>
      <c r="AG32" s="169"/>
      <c r="AH32" s="169"/>
      <c r="AI32" s="169"/>
      <c r="AJ32" s="169"/>
    </row>
    <row r="33" spans="1:36" ht="25.35" customHeight="1" x14ac:dyDescent="0.25">
      <c r="A33" s="451"/>
      <c r="B33" s="148" t="s">
        <v>40</v>
      </c>
      <c r="C33" s="149" t="s">
        <v>41</v>
      </c>
      <c r="D33" s="374">
        <f t="shared" si="0"/>
        <v>313</v>
      </c>
      <c r="E33" s="185"/>
      <c r="F33" s="324" t="s">
        <v>44</v>
      </c>
      <c r="G33" s="274" t="s">
        <v>44</v>
      </c>
      <c r="H33" s="275" t="s">
        <v>44</v>
      </c>
      <c r="I33" s="276" t="s">
        <v>44</v>
      </c>
      <c r="J33" s="277" t="s">
        <v>44</v>
      </c>
      <c r="K33" s="278" t="s">
        <v>44</v>
      </c>
      <c r="L33" s="276" t="s">
        <v>44</v>
      </c>
      <c r="M33" s="279" t="s">
        <v>44</v>
      </c>
      <c r="N33" s="280">
        <v>400</v>
      </c>
      <c r="O33" s="276" t="s">
        <v>44</v>
      </c>
      <c r="P33" s="281" t="s">
        <v>44</v>
      </c>
      <c r="Q33" s="279" t="s">
        <v>44</v>
      </c>
      <c r="R33" s="276">
        <v>250</v>
      </c>
      <c r="S33" s="281">
        <v>250</v>
      </c>
      <c r="T33" s="279">
        <v>250</v>
      </c>
      <c r="U33" s="142"/>
      <c r="V33" s="177"/>
      <c r="W33" s="177"/>
      <c r="X33" s="177"/>
      <c r="Y33" s="206"/>
      <c r="Z33" s="169"/>
      <c r="AA33" s="181">
        <f>IFERROR(VLOOKUP(B33,prud_nut_data[#All],$B$10,FALSE)*$E$10,"")</f>
        <v>109</v>
      </c>
      <c r="AB33" s="181">
        <f>IFERROR(VLOOKUP(B33,prud_nut_data[#All],$B$11,FALSE)*$E$11,"")</f>
        <v>204</v>
      </c>
      <c r="AC33" s="181">
        <f>IFERROR(VLOOKUP(B33,prud_nut_data[#All],$B$12,FALSE)*$E$12,"")</f>
        <v>0</v>
      </c>
      <c r="AD33" s="169"/>
      <c r="AE33" s="169"/>
      <c r="AF33" s="169"/>
      <c r="AG33" s="169"/>
      <c r="AH33" s="169"/>
      <c r="AI33" s="169"/>
      <c r="AJ33" s="169"/>
    </row>
    <row r="34" spans="1:36" ht="32.1" customHeight="1" thickBot="1" x14ac:dyDescent="0.3">
      <c r="A34" s="452"/>
      <c r="B34" s="254" t="s">
        <v>43</v>
      </c>
      <c r="C34" s="255" t="s">
        <v>36</v>
      </c>
      <c r="D34" s="375">
        <f t="shared" si="0"/>
        <v>12.45</v>
      </c>
      <c r="E34" s="256"/>
      <c r="F34" s="324">
        <v>288.75</v>
      </c>
      <c r="G34" s="289">
        <v>288.75</v>
      </c>
      <c r="H34" s="290">
        <v>288.75</v>
      </c>
      <c r="I34" s="291">
        <v>175</v>
      </c>
      <c r="J34" s="292">
        <v>175</v>
      </c>
      <c r="K34" s="293">
        <v>175</v>
      </c>
      <c r="L34" s="291">
        <v>180</v>
      </c>
      <c r="M34" s="294">
        <v>147</v>
      </c>
      <c r="N34" s="295">
        <v>370</v>
      </c>
      <c r="O34" s="291" t="s">
        <v>44</v>
      </c>
      <c r="P34" s="296" t="s">
        <v>44</v>
      </c>
      <c r="Q34" s="294" t="s">
        <v>44</v>
      </c>
      <c r="R34" s="297">
        <v>312.375</v>
      </c>
      <c r="S34" s="298">
        <v>282.1875</v>
      </c>
      <c r="T34" s="299">
        <v>276.9375</v>
      </c>
      <c r="U34" s="142"/>
      <c r="V34" s="177"/>
      <c r="W34" s="177"/>
      <c r="X34" s="177"/>
      <c r="Y34" s="206"/>
      <c r="Z34" s="329"/>
      <c r="AA34" s="181">
        <f>IFERROR(VLOOKUP(B34,prud_nut_data[#All],$B$10,FALSE)*$E$10,"")</f>
        <v>6.6</v>
      </c>
      <c r="AB34" s="181">
        <f>IFERROR(VLOOKUP(B34,prud_nut_data[#All],$B$11,FALSE)*$E$11,"")</f>
        <v>5.8500000000000005</v>
      </c>
      <c r="AC34" s="181">
        <f>IFERROR(VLOOKUP(B34,prud_nut_data[#All],$B$12,FALSE)*$E$12,"")</f>
        <v>0</v>
      </c>
      <c r="AD34" s="330"/>
      <c r="AE34" s="330"/>
      <c r="AF34" s="330"/>
      <c r="AG34" s="169"/>
      <c r="AH34" s="169"/>
      <c r="AI34" s="169"/>
      <c r="AJ34" s="169"/>
    </row>
    <row r="35" spans="1:36" ht="15" customHeight="1" x14ac:dyDescent="0.25">
      <c r="A35" s="450" t="s">
        <v>368</v>
      </c>
      <c r="B35" s="160" t="s">
        <v>45</v>
      </c>
      <c r="C35" s="149" t="s">
        <v>46</v>
      </c>
      <c r="D35" s="374">
        <f t="shared" si="0"/>
        <v>657.5</v>
      </c>
      <c r="E35" s="185"/>
      <c r="F35" s="324">
        <v>1000</v>
      </c>
      <c r="G35" s="274">
        <v>1000</v>
      </c>
      <c r="H35" s="275">
        <v>1000</v>
      </c>
      <c r="I35" s="276">
        <v>750</v>
      </c>
      <c r="J35" s="277">
        <v>770</v>
      </c>
      <c r="K35" s="278">
        <v>770</v>
      </c>
      <c r="L35" s="276">
        <v>700</v>
      </c>
      <c r="M35" s="279">
        <v>700</v>
      </c>
      <c r="N35" s="280">
        <v>700</v>
      </c>
      <c r="O35" s="276">
        <v>700</v>
      </c>
      <c r="P35" s="281">
        <v>800</v>
      </c>
      <c r="Q35" s="279">
        <v>800</v>
      </c>
      <c r="R35" s="276">
        <v>700</v>
      </c>
      <c r="S35" s="281">
        <v>800</v>
      </c>
      <c r="T35" s="279">
        <v>800</v>
      </c>
      <c r="U35" s="142"/>
      <c r="V35" s="177"/>
      <c r="W35" s="177"/>
      <c r="X35" s="177"/>
      <c r="Y35" s="206"/>
      <c r="Z35" s="329"/>
      <c r="AA35" s="181">
        <f>IFERROR(VLOOKUP(B35,prud_nut_data[#All],$B$10,FALSE)*$E$10,"")</f>
        <v>260</v>
      </c>
      <c r="AB35" s="181">
        <f>IFERROR(VLOOKUP(B35,prud_nut_data[#All],$B$11,FALSE)*$E$11,"")</f>
        <v>397.5</v>
      </c>
      <c r="AC35" s="181">
        <f>IFERROR(VLOOKUP(B35,prud_nut_data[#All],$B$12,FALSE)*$E$12,"")</f>
        <v>0</v>
      </c>
      <c r="AD35" s="330"/>
      <c r="AE35" s="330"/>
      <c r="AF35" s="330"/>
      <c r="AG35" s="169"/>
      <c r="AH35" s="169"/>
      <c r="AI35" s="169"/>
      <c r="AJ35" s="169"/>
    </row>
    <row r="36" spans="1:36" ht="18.75" customHeight="1" x14ac:dyDescent="0.25">
      <c r="A36" s="451"/>
      <c r="B36" s="182" t="s">
        <v>47</v>
      </c>
      <c r="C36" s="183" t="s">
        <v>48</v>
      </c>
      <c r="D36" s="373">
        <f t="shared" si="0"/>
        <v>20</v>
      </c>
      <c r="E36" s="186"/>
      <c r="F36" s="324">
        <v>12</v>
      </c>
      <c r="G36" s="274">
        <v>15</v>
      </c>
      <c r="H36" s="275">
        <v>15</v>
      </c>
      <c r="I36" s="276">
        <v>15</v>
      </c>
      <c r="J36" s="277">
        <v>15</v>
      </c>
      <c r="K36" s="278">
        <v>15</v>
      </c>
      <c r="L36" s="276">
        <v>10</v>
      </c>
      <c r="M36" s="279">
        <v>10</v>
      </c>
      <c r="N36" s="280">
        <v>15</v>
      </c>
      <c r="O36" s="276">
        <v>5</v>
      </c>
      <c r="P36" s="281">
        <v>5</v>
      </c>
      <c r="Q36" s="279">
        <v>5</v>
      </c>
      <c r="R36" s="276">
        <v>5</v>
      </c>
      <c r="S36" s="281">
        <v>5</v>
      </c>
      <c r="T36" s="279">
        <v>5</v>
      </c>
      <c r="U36" s="142"/>
      <c r="V36" s="177"/>
      <c r="W36" s="177"/>
      <c r="X36" s="177"/>
      <c r="Y36" s="206"/>
      <c r="Z36" s="329"/>
      <c r="AA36" s="181">
        <f>IFERROR(VLOOKUP(B36,prud_nut_data[#All],$B$10,FALSE)*$E$10,"")</f>
        <v>5</v>
      </c>
      <c r="AB36" s="181">
        <f>IFERROR(VLOOKUP(B36,prud_nut_data[#All],$B$11,FALSE)*$E$11,"")</f>
        <v>15</v>
      </c>
      <c r="AC36" s="181">
        <f>IFERROR(VLOOKUP(B36,prud_nut_data[#All],$B$12,FALSE)*$E$12,"")</f>
        <v>0</v>
      </c>
      <c r="AD36" s="330"/>
      <c r="AE36" s="330"/>
      <c r="AF36" s="330"/>
      <c r="AG36" s="169"/>
      <c r="AH36" s="169"/>
      <c r="AI36" s="169"/>
      <c r="AJ36" s="169"/>
    </row>
    <row r="37" spans="1:36" ht="14.1" customHeight="1" x14ac:dyDescent="0.25">
      <c r="A37" s="451"/>
      <c r="B37" s="148" t="s">
        <v>49</v>
      </c>
      <c r="C37" s="161" t="s">
        <v>50</v>
      </c>
      <c r="D37" s="374">
        <f t="shared" si="0"/>
        <v>11.900000000000002</v>
      </c>
      <c r="E37" s="185"/>
      <c r="F37" s="324">
        <v>12</v>
      </c>
      <c r="G37" s="274">
        <v>12</v>
      </c>
      <c r="H37" s="275">
        <v>12</v>
      </c>
      <c r="I37" s="276">
        <v>15</v>
      </c>
      <c r="J37" s="277">
        <v>15</v>
      </c>
      <c r="K37" s="278">
        <v>15</v>
      </c>
      <c r="L37" s="276">
        <v>6.2</v>
      </c>
      <c r="M37" s="279">
        <v>5.7</v>
      </c>
      <c r="N37" s="280">
        <v>11</v>
      </c>
      <c r="O37" s="276">
        <v>8</v>
      </c>
      <c r="P37" s="281">
        <v>7</v>
      </c>
      <c r="Q37" s="279">
        <v>7</v>
      </c>
      <c r="R37" s="276">
        <v>8</v>
      </c>
      <c r="S37" s="281">
        <v>7</v>
      </c>
      <c r="T37" s="279">
        <v>7</v>
      </c>
      <c r="U37" s="142"/>
      <c r="V37" s="177"/>
      <c r="W37" s="177"/>
      <c r="X37" s="177"/>
      <c r="Y37" s="206"/>
      <c r="Z37" s="329"/>
      <c r="AA37" s="181">
        <f>IFERROR(VLOOKUP(B37,prud_nut_data[#All],$B$10,FALSE)*$E$10,"")</f>
        <v>3.8</v>
      </c>
      <c r="AB37" s="181">
        <f>IFERROR(VLOOKUP(B37,prud_nut_data[#All],$B$11,FALSE)*$E$11,"")</f>
        <v>8.1000000000000014</v>
      </c>
      <c r="AC37" s="181">
        <f>IFERROR(VLOOKUP(B37,prud_nut_data[#All],$B$12,FALSE)*$E$12,"")</f>
        <v>0</v>
      </c>
      <c r="AD37" s="330"/>
      <c r="AE37" s="330"/>
      <c r="AF37" s="330"/>
      <c r="AG37" s="169"/>
      <c r="AH37" s="169"/>
      <c r="AI37" s="169"/>
      <c r="AJ37" s="169"/>
    </row>
    <row r="38" spans="1:36" ht="14.1" customHeight="1" x14ac:dyDescent="0.25">
      <c r="A38" s="451"/>
      <c r="B38" s="182" t="s">
        <v>51</v>
      </c>
      <c r="C38" s="183" t="s">
        <v>41</v>
      </c>
      <c r="D38" s="373">
        <f t="shared" si="0"/>
        <v>77.5</v>
      </c>
      <c r="E38" s="186"/>
      <c r="F38" s="324">
        <v>60</v>
      </c>
      <c r="G38" s="274">
        <v>60</v>
      </c>
      <c r="H38" s="275">
        <v>60</v>
      </c>
      <c r="I38" s="276">
        <v>80</v>
      </c>
      <c r="J38" s="277">
        <v>85</v>
      </c>
      <c r="K38" s="278">
        <v>85</v>
      </c>
      <c r="L38" s="276">
        <v>50</v>
      </c>
      <c r="M38" s="279">
        <v>50</v>
      </c>
      <c r="N38" s="280">
        <v>105</v>
      </c>
      <c r="O38" s="276">
        <v>55</v>
      </c>
      <c r="P38" s="281">
        <v>60</v>
      </c>
      <c r="Q38" s="279">
        <v>60</v>
      </c>
      <c r="R38" s="276">
        <v>55</v>
      </c>
      <c r="S38" s="281">
        <v>60</v>
      </c>
      <c r="T38" s="279">
        <v>60</v>
      </c>
      <c r="U38" s="142"/>
      <c r="V38" s="177"/>
      <c r="W38" s="177"/>
      <c r="X38" s="177"/>
      <c r="Y38" s="206"/>
      <c r="Z38" s="329"/>
      <c r="AA38" s="181">
        <f>IFERROR(VLOOKUP(B38,prud_nut_data[#All],$B$10,FALSE)*$E$10,"")</f>
        <v>22</v>
      </c>
      <c r="AB38" s="181">
        <f>IFERROR(VLOOKUP(B38,prud_nut_data[#All],$B$11,FALSE)*$E$11,"")</f>
        <v>55.5</v>
      </c>
      <c r="AC38" s="181">
        <f>IFERROR(VLOOKUP(B38,prud_nut_data[#All],$B$12,FALSE)*$E$12,"")</f>
        <v>0</v>
      </c>
      <c r="AD38" s="330"/>
      <c r="AE38" s="330"/>
      <c r="AF38" s="330"/>
      <c r="AG38" s="169"/>
      <c r="AH38" s="169"/>
      <c r="AI38" s="169"/>
      <c r="AJ38" s="169"/>
    </row>
    <row r="39" spans="1:36" x14ac:dyDescent="0.25">
      <c r="A39" s="451"/>
      <c r="B39" s="148" t="s">
        <v>52</v>
      </c>
      <c r="C39" s="149" t="s">
        <v>48</v>
      </c>
      <c r="D39" s="374">
        <f t="shared" si="0"/>
        <v>60</v>
      </c>
      <c r="E39" s="185"/>
      <c r="F39" s="324">
        <v>90</v>
      </c>
      <c r="G39" s="274">
        <v>90</v>
      </c>
      <c r="H39" s="275">
        <v>90</v>
      </c>
      <c r="I39" s="276">
        <v>75</v>
      </c>
      <c r="J39" s="277">
        <v>90</v>
      </c>
      <c r="K39" s="278">
        <v>90</v>
      </c>
      <c r="L39" s="276">
        <v>60</v>
      </c>
      <c r="M39" s="279">
        <v>60</v>
      </c>
      <c r="N39" s="280">
        <v>70</v>
      </c>
      <c r="O39" s="276">
        <v>60</v>
      </c>
      <c r="P39" s="281">
        <v>60</v>
      </c>
      <c r="Q39" s="279">
        <v>60</v>
      </c>
      <c r="R39" s="276">
        <v>60</v>
      </c>
      <c r="S39" s="281">
        <v>60</v>
      </c>
      <c r="T39" s="279">
        <v>60</v>
      </c>
      <c r="U39" s="142"/>
      <c r="V39" s="177"/>
      <c r="W39" s="177"/>
      <c r="X39" s="177"/>
      <c r="Y39" s="206"/>
      <c r="Z39" s="329"/>
      <c r="AA39" s="181">
        <f>IFERROR(VLOOKUP(B39,prud_nut_data[#All],$B$10,FALSE)*$E$10,"")</f>
        <v>24</v>
      </c>
      <c r="AB39" s="181">
        <f>IFERROR(VLOOKUP(B39,prud_nut_data[#All],$B$11,FALSE)*$E$11,"")</f>
        <v>36</v>
      </c>
      <c r="AC39" s="181">
        <f>IFERROR(VLOOKUP(B39,prud_nut_data[#All],$B$12,FALSE)*$E$12,"")</f>
        <v>0</v>
      </c>
      <c r="AD39" s="330"/>
      <c r="AE39" s="330"/>
      <c r="AF39" s="330"/>
      <c r="AG39" s="169"/>
      <c r="AH39" s="169"/>
      <c r="AI39" s="169"/>
      <c r="AJ39" s="169"/>
    </row>
    <row r="40" spans="1:36" x14ac:dyDescent="0.25">
      <c r="A40" s="451"/>
      <c r="B40" s="182" t="s">
        <v>53</v>
      </c>
      <c r="C40" s="183" t="s">
        <v>41</v>
      </c>
      <c r="D40" s="373">
        <f t="shared" si="0"/>
        <v>1.62</v>
      </c>
      <c r="E40" s="186"/>
      <c r="F40" s="324">
        <v>1.6</v>
      </c>
      <c r="G40" s="274">
        <v>1.6</v>
      </c>
      <c r="H40" s="275">
        <v>1.6</v>
      </c>
      <c r="I40" s="276">
        <v>1.4</v>
      </c>
      <c r="J40" s="277">
        <v>1.4</v>
      </c>
      <c r="K40" s="278">
        <v>1.4</v>
      </c>
      <c r="L40" s="276">
        <v>0.9</v>
      </c>
      <c r="M40" s="279">
        <v>0.9</v>
      </c>
      <c r="N40" s="280">
        <v>1.1299999999999999</v>
      </c>
      <c r="O40" s="276">
        <v>1.4</v>
      </c>
      <c r="P40" s="281">
        <v>1.4</v>
      </c>
      <c r="Q40" s="279">
        <v>1.4</v>
      </c>
      <c r="R40" s="276">
        <v>1.4</v>
      </c>
      <c r="S40" s="281">
        <v>1.4</v>
      </c>
      <c r="T40" s="279">
        <v>1.4</v>
      </c>
      <c r="U40" s="142"/>
      <c r="V40" s="177"/>
      <c r="W40" s="177"/>
      <c r="X40" s="177"/>
      <c r="Y40" s="206"/>
      <c r="Z40" s="329"/>
      <c r="AA40" s="181">
        <f>IFERROR(VLOOKUP(B40,prud_nut_data[#All],$B$10,FALSE)*$E$10,"")</f>
        <v>0.6</v>
      </c>
      <c r="AB40" s="181">
        <f>IFERROR(VLOOKUP(B40,prud_nut_data[#All],$B$11,FALSE)*$E$11,"")</f>
        <v>1.02</v>
      </c>
      <c r="AC40" s="181">
        <f>IFERROR(VLOOKUP(B40,prud_nut_data[#All],$B$12,FALSE)*$E$12,"")</f>
        <v>0</v>
      </c>
      <c r="AD40" s="330"/>
      <c r="AE40" s="330"/>
      <c r="AF40" s="330"/>
      <c r="AG40" s="169"/>
      <c r="AH40" s="169"/>
      <c r="AI40" s="169"/>
      <c r="AJ40" s="169"/>
    </row>
    <row r="41" spans="1:36" x14ac:dyDescent="0.25">
      <c r="A41" s="451"/>
      <c r="B41" s="148" t="s">
        <v>54</v>
      </c>
      <c r="C41" s="149" t="s">
        <v>41</v>
      </c>
      <c r="D41" s="374">
        <f t="shared" si="0"/>
        <v>1.77</v>
      </c>
      <c r="E41" s="185"/>
      <c r="F41" s="324">
        <v>1.7</v>
      </c>
      <c r="G41" s="274">
        <v>1.7</v>
      </c>
      <c r="H41" s="275">
        <v>1.7</v>
      </c>
      <c r="I41" s="276">
        <v>1.4</v>
      </c>
      <c r="J41" s="277">
        <v>1.4</v>
      </c>
      <c r="K41" s="278">
        <v>1.4</v>
      </c>
      <c r="L41" s="276">
        <v>1.4</v>
      </c>
      <c r="M41" s="279">
        <v>1.4</v>
      </c>
      <c r="N41" s="280">
        <v>1.9</v>
      </c>
      <c r="O41" s="276">
        <v>1.4</v>
      </c>
      <c r="P41" s="281">
        <v>1.4</v>
      </c>
      <c r="Q41" s="279">
        <v>1.4</v>
      </c>
      <c r="R41" s="276">
        <v>1.4</v>
      </c>
      <c r="S41" s="281">
        <v>1.4</v>
      </c>
      <c r="T41" s="279">
        <v>1.4</v>
      </c>
      <c r="U41" s="142"/>
      <c r="V41" s="177"/>
      <c r="W41" s="177"/>
      <c r="X41" s="177"/>
      <c r="Y41" s="206"/>
      <c r="Z41" s="329"/>
      <c r="AA41" s="181">
        <f>IFERROR(VLOOKUP(B41,prud_nut_data[#All],$B$10,FALSE)*$E$10,"")</f>
        <v>0.6</v>
      </c>
      <c r="AB41" s="181">
        <f>IFERROR(VLOOKUP(B41,prud_nut_data[#All],$B$11,FALSE)*$E$11,"")</f>
        <v>1.17</v>
      </c>
      <c r="AC41" s="181">
        <f>IFERROR(VLOOKUP(B41,prud_nut_data[#All],$B$12,FALSE)*$E$12,"")</f>
        <v>0</v>
      </c>
      <c r="AD41" s="330"/>
      <c r="AE41" s="330"/>
      <c r="AF41" s="330"/>
      <c r="AG41" s="169"/>
      <c r="AH41" s="169"/>
      <c r="AI41" s="169"/>
      <c r="AJ41" s="169"/>
    </row>
    <row r="42" spans="1:36" x14ac:dyDescent="0.25">
      <c r="A42" s="451"/>
      <c r="B42" s="182" t="s">
        <v>55</v>
      </c>
      <c r="C42" s="183" t="s">
        <v>41</v>
      </c>
      <c r="D42" s="373">
        <f t="shared" si="0"/>
        <v>8.3000000000000007</v>
      </c>
      <c r="E42" s="186"/>
      <c r="F42" s="324" t="s">
        <v>44</v>
      </c>
      <c r="G42" s="274" t="s">
        <v>44</v>
      </c>
      <c r="H42" s="275" t="s">
        <v>44</v>
      </c>
      <c r="I42" s="276" t="s">
        <v>44</v>
      </c>
      <c r="J42" s="277" t="s">
        <v>44</v>
      </c>
      <c r="K42" s="278" t="s">
        <v>44</v>
      </c>
      <c r="L42" s="276">
        <v>14</v>
      </c>
      <c r="M42" s="279">
        <v>13</v>
      </c>
      <c r="N42" s="280" t="s">
        <v>44</v>
      </c>
      <c r="O42" s="276" t="s">
        <v>44</v>
      </c>
      <c r="P42" s="281" t="s">
        <v>44</v>
      </c>
      <c r="Q42" s="279" t="s">
        <v>44</v>
      </c>
      <c r="R42" s="276" t="s">
        <v>44</v>
      </c>
      <c r="S42" s="281" t="s">
        <v>44</v>
      </c>
      <c r="T42" s="279" t="s">
        <v>44</v>
      </c>
      <c r="U42" s="142"/>
      <c r="V42" s="177"/>
      <c r="W42" s="177"/>
      <c r="X42" s="177"/>
      <c r="Y42" s="206"/>
      <c r="Z42" s="329"/>
      <c r="AA42" s="181">
        <f>IFERROR(VLOOKUP(B42,prud_nut_data[#All],$B$10,FALSE)*$E$10,"")</f>
        <v>3.2</v>
      </c>
      <c r="AB42" s="181">
        <f>IFERROR(VLOOKUP(B42,prud_nut_data[#All],$B$11,FALSE)*$E$11,"")</f>
        <v>5.0999999999999996</v>
      </c>
      <c r="AC42" s="181">
        <f>IFERROR(VLOOKUP(B42,prud_nut_data[#All],$B$12,FALSE)*$E$12,"")</f>
        <v>0</v>
      </c>
      <c r="AD42" s="330"/>
      <c r="AE42" s="330"/>
      <c r="AF42" s="330"/>
      <c r="AG42" s="169"/>
      <c r="AH42" s="169"/>
      <c r="AI42" s="169"/>
      <c r="AJ42" s="169"/>
    </row>
    <row r="43" spans="1:36" x14ac:dyDescent="0.25">
      <c r="A43" s="451"/>
      <c r="B43" s="148" t="s">
        <v>56</v>
      </c>
      <c r="C43" s="149" t="s">
        <v>41</v>
      </c>
      <c r="D43" s="374">
        <f t="shared" si="0"/>
        <v>26.5</v>
      </c>
      <c r="E43" s="185"/>
      <c r="F43" s="324">
        <v>20</v>
      </c>
      <c r="G43" s="274">
        <v>20</v>
      </c>
      <c r="H43" s="275">
        <v>20</v>
      </c>
      <c r="I43" s="276">
        <v>18</v>
      </c>
      <c r="J43" s="277">
        <v>18</v>
      </c>
      <c r="K43" s="278">
        <v>18</v>
      </c>
      <c r="L43" s="276">
        <v>14</v>
      </c>
      <c r="M43" s="279">
        <v>13</v>
      </c>
      <c r="N43" s="280">
        <v>18.899999999999999</v>
      </c>
      <c r="O43" s="276">
        <v>18</v>
      </c>
      <c r="P43" s="281">
        <v>18</v>
      </c>
      <c r="Q43" s="279">
        <v>18</v>
      </c>
      <c r="R43" s="276">
        <v>18</v>
      </c>
      <c r="S43" s="281">
        <v>18</v>
      </c>
      <c r="T43" s="279">
        <v>18</v>
      </c>
      <c r="U43" s="142"/>
      <c r="V43" s="177"/>
      <c r="W43" s="177"/>
      <c r="X43" s="177"/>
      <c r="Y43" s="206"/>
      <c r="Z43" s="329"/>
      <c r="AA43" s="181">
        <f>IFERROR(VLOOKUP(B43,prud_nut_data[#All],$B$10,FALSE)*$E$10,"")</f>
        <v>10</v>
      </c>
      <c r="AB43" s="181">
        <f>IFERROR(VLOOKUP(B43,prud_nut_data[#All],$B$11,FALSE)*$E$11,"")</f>
        <v>16.5</v>
      </c>
      <c r="AC43" s="181">
        <f>IFERROR(VLOOKUP(B43,prud_nut_data[#All],$B$12,FALSE)*$E$12,"")</f>
        <v>0</v>
      </c>
      <c r="AD43" s="330"/>
      <c r="AE43" s="330"/>
      <c r="AF43" s="330"/>
      <c r="AG43" s="169"/>
      <c r="AH43" s="169"/>
      <c r="AI43" s="169"/>
      <c r="AJ43" s="169"/>
    </row>
    <row r="44" spans="1:36" x14ac:dyDescent="0.25">
      <c r="A44" s="451"/>
      <c r="B44" s="182" t="s">
        <v>57</v>
      </c>
      <c r="C44" s="183" t="s">
        <v>41</v>
      </c>
      <c r="D44" s="373">
        <f t="shared" si="0"/>
        <v>1.925</v>
      </c>
      <c r="E44" s="186"/>
      <c r="F44" s="324">
        <v>2.2000000000000002</v>
      </c>
      <c r="G44" s="274">
        <v>2.2000000000000002</v>
      </c>
      <c r="H44" s="275">
        <v>2.2000000000000002</v>
      </c>
      <c r="I44" s="276">
        <v>1.9</v>
      </c>
      <c r="J44" s="277">
        <v>1.9</v>
      </c>
      <c r="K44" s="278">
        <v>1.9</v>
      </c>
      <c r="L44" s="276">
        <v>1.2</v>
      </c>
      <c r="M44" s="279">
        <v>1.2</v>
      </c>
      <c r="N44" s="280">
        <v>1.8</v>
      </c>
      <c r="O44" s="276">
        <v>1.9</v>
      </c>
      <c r="P44" s="281">
        <v>1.9</v>
      </c>
      <c r="Q44" s="279">
        <v>1.9</v>
      </c>
      <c r="R44" s="276">
        <v>1.9</v>
      </c>
      <c r="S44" s="281">
        <v>1.9</v>
      </c>
      <c r="T44" s="279">
        <v>1.9</v>
      </c>
      <c r="U44" s="142"/>
      <c r="V44" s="177"/>
      <c r="W44" s="177"/>
      <c r="X44" s="177"/>
      <c r="Y44" s="206"/>
      <c r="Z44" s="329"/>
      <c r="AA44" s="181">
        <f>IFERROR(VLOOKUP(B44,prud_nut_data[#All],$B$10,FALSE)*$E$10,"")</f>
        <v>0.5</v>
      </c>
      <c r="AB44" s="181">
        <f>IFERROR(VLOOKUP(B44,prud_nut_data[#All],$B$11,FALSE)*$E$11,"")</f>
        <v>1.425</v>
      </c>
      <c r="AC44" s="181">
        <f>IFERROR(VLOOKUP(B44,prud_nut_data[#All],$B$12,FALSE)*$E$12,"")</f>
        <v>0</v>
      </c>
      <c r="AD44" s="330"/>
      <c r="AE44" s="330"/>
      <c r="AF44" s="330"/>
      <c r="AG44" s="169"/>
      <c r="AH44" s="169"/>
      <c r="AI44" s="169"/>
      <c r="AJ44" s="169"/>
    </row>
    <row r="45" spans="1:36" x14ac:dyDescent="0.25">
      <c r="A45" s="451"/>
      <c r="B45" s="148" t="s">
        <v>58</v>
      </c>
      <c r="C45" s="149" t="s">
        <v>48</v>
      </c>
      <c r="D45" s="374">
        <f t="shared" si="0"/>
        <v>255</v>
      </c>
      <c r="E45" s="185"/>
      <c r="F45" s="324">
        <v>800</v>
      </c>
      <c r="G45" s="274">
        <v>800</v>
      </c>
      <c r="H45" s="275">
        <v>800</v>
      </c>
      <c r="I45" s="276">
        <v>600</v>
      </c>
      <c r="J45" s="277">
        <v>600</v>
      </c>
      <c r="K45" s="278">
        <v>600</v>
      </c>
      <c r="L45" s="276">
        <v>300</v>
      </c>
      <c r="M45" s="279">
        <v>300</v>
      </c>
      <c r="N45" s="280">
        <v>360</v>
      </c>
      <c r="O45" s="276">
        <v>600</v>
      </c>
      <c r="P45" s="281">
        <v>600</v>
      </c>
      <c r="Q45" s="279">
        <v>600</v>
      </c>
      <c r="R45" s="276">
        <v>600</v>
      </c>
      <c r="S45" s="281">
        <v>600</v>
      </c>
      <c r="T45" s="279">
        <v>600</v>
      </c>
      <c r="U45" s="142"/>
      <c r="V45" s="177"/>
      <c r="W45" s="177"/>
      <c r="X45" s="177"/>
      <c r="Y45" s="206"/>
      <c r="Z45" s="329"/>
      <c r="AA45" s="181">
        <f>IFERROR(VLOOKUP(B45,prud_nut_data[#All],$B$10,FALSE)*$E$10,"")</f>
        <v>102</v>
      </c>
      <c r="AB45" s="181">
        <f>IFERROR(VLOOKUP(B45,prud_nut_data[#All],$B$11,FALSE)*$E$11,"")</f>
        <v>153</v>
      </c>
      <c r="AC45" s="181">
        <f>IFERROR(VLOOKUP(B45,prud_nut_data[#All],$B$12,FALSE)*$E$12,"")</f>
        <v>0</v>
      </c>
      <c r="AD45" s="330"/>
      <c r="AE45" s="330"/>
      <c r="AF45" s="330"/>
      <c r="AG45" s="169"/>
      <c r="AH45" s="169"/>
      <c r="AI45" s="169"/>
      <c r="AJ45" s="169"/>
    </row>
    <row r="46" spans="1:36" x14ac:dyDescent="0.25">
      <c r="A46" s="451"/>
      <c r="B46" s="182" t="s">
        <v>59</v>
      </c>
      <c r="C46" s="183" t="s">
        <v>48</v>
      </c>
      <c r="D46" s="373">
        <f t="shared" si="0"/>
        <v>159.69999999999999</v>
      </c>
      <c r="E46" s="186"/>
      <c r="F46" s="324">
        <v>3</v>
      </c>
      <c r="G46" s="274">
        <v>3</v>
      </c>
      <c r="H46" s="275">
        <v>3</v>
      </c>
      <c r="I46" s="276">
        <v>2.6</v>
      </c>
      <c r="J46" s="277">
        <v>2.6</v>
      </c>
      <c r="K46" s="278">
        <v>2.6</v>
      </c>
      <c r="L46" s="276">
        <v>1.5</v>
      </c>
      <c r="M46" s="279">
        <v>1.5</v>
      </c>
      <c r="N46" s="280">
        <v>4.5</v>
      </c>
      <c r="O46" s="276">
        <v>2.6</v>
      </c>
      <c r="P46" s="281">
        <v>2.6</v>
      </c>
      <c r="Q46" s="279">
        <v>2.6</v>
      </c>
      <c r="R46" s="276">
        <v>2.6</v>
      </c>
      <c r="S46" s="281">
        <v>2.6</v>
      </c>
      <c r="T46" s="279">
        <v>2.6</v>
      </c>
      <c r="U46" s="142"/>
      <c r="V46" s="177"/>
      <c r="W46" s="177"/>
      <c r="X46" s="177"/>
      <c r="Y46" s="206"/>
      <c r="Z46" s="329"/>
      <c r="AA46" s="181">
        <f>IFERROR(VLOOKUP(B46,prud_nut_data[#All],$B$10,FALSE)*$E$10,"")</f>
        <v>0.7</v>
      </c>
      <c r="AB46" s="181">
        <f>IFERROR(VLOOKUP(B46,prud_nut_data[#All],$B$11,FALSE)*$E$11,"")</f>
        <v>159</v>
      </c>
      <c r="AC46" s="181">
        <f>IFERROR(VLOOKUP(B46,prud_nut_data[#All],$B$12,FALSE)*$E$12,"")</f>
        <v>0</v>
      </c>
      <c r="AD46" s="330"/>
      <c r="AE46" s="330"/>
      <c r="AF46" s="330"/>
      <c r="AG46" s="169"/>
      <c r="AH46" s="169"/>
      <c r="AI46" s="169"/>
      <c r="AJ46" s="169"/>
    </row>
    <row r="47" spans="1:36" x14ac:dyDescent="0.25">
      <c r="A47" s="451"/>
      <c r="B47" s="148" t="s">
        <v>60</v>
      </c>
      <c r="C47" s="149" t="s">
        <v>48</v>
      </c>
      <c r="D47" s="374">
        <f t="shared" si="0"/>
        <v>32.5</v>
      </c>
      <c r="E47" s="192"/>
      <c r="F47" s="324">
        <v>50</v>
      </c>
      <c r="G47" s="274">
        <v>50</v>
      </c>
      <c r="H47" s="275">
        <v>50</v>
      </c>
      <c r="I47" s="276">
        <v>30</v>
      </c>
      <c r="J47" s="277">
        <v>30</v>
      </c>
      <c r="K47" s="278">
        <v>30</v>
      </c>
      <c r="L47" s="276">
        <v>10</v>
      </c>
      <c r="M47" s="279">
        <v>10</v>
      </c>
      <c r="N47" s="280">
        <v>40</v>
      </c>
      <c r="O47" s="276">
        <v>30</v>
      </c>
      <c r="P47" s="281">
        <v>30</v>
      </c>
      <c r="Q47" s="279">
        <v>30</v>
      </c>
      <c r="R47" s="276">
        <v>30</v>
      </c>
      <c r="S47" s="281">
        <v>30</v>
      </c>
      <c r="T47" s="279">
        <v>30</v>
      </c>
      <c r="U47" s="142"/>
      <c r="V47" s="177"/>
      <c r="W47" s="177"/>
      <c r="X47" s="177"/>
      <c r="Y47" s="206"/>
      <c r="Z47" s="329"/>
      <c r="AA47" s="181">
        <f>IFERROR(VLOOKUP(B47,prud_nut_data[#All],$B$10,FALSE)*$E$10,"")</f>
        <v>13</v>
      </c>
      <c r="AB47" s="181">
        <f>IFERROR(VLOOKUP(B47,prud_nut_data[#All],$B$11,FALSE)*$E$11,"")</f>
        <v>19.5</v>
      </c>
      <c r="AC47" s="181">
        <f>IFERROR(VLOOKUP(B47,prud_nut_data[#All],$B$12,FALSE)*$E$12,"")</f>
        <v>0</v>
      </c>
      <c r="AD47" s="330"/>
      <c r="AE47" s="330"/>
      <c r="AF47" s="330"/>
      <c r="AG47" s="169"/>
      <c r="AH47" s="169"/>
      <c r="AI47" s="169"/>
      <c r="AJ47" s="169"/>
    </row>
    <row r="48" spans="1:36" ht="14.85" customHeight="1" x14ac:dyDescent="0.25">
      <c r="A48" s="451"/>
      <c r="B48" s="182" t="s">
        <v>63</v>
      </c>
      <c r="C48" s="183" t="s">
        <v>41</v>
      </c>
      <c r="D48" s="373">
        <f t="shared" si="0"/>
        <v>4.8499999999999996</v>
      </c>
      <c r="E48" s="193"/>
      <c r="F48" s="324">
        <v>6</v>
      </c>
      <c r="G48" s="274">
        <v>6</v>
      </c>
      <c r="H48" s="275">
        <v>6</v>
      </c>
      <c r="I48" s="276">
        <v>6</v>
      </c>
      <c r="J48" s="277">
        <v>6</v>
      </c>
      <c r="K48" s="278">
        <v>6</v>
      </c>
      <c r="L48" s="276">
        <v>5</v>
      </c>
      <c r="M48" s="279">
        <v>5</v>
      </c>
      <c r="N48" s="280">
        <v>5</v>
      </c>
      <c r="O48" s="276">
        <v>5</v>
      </c>
      <c r="P48" s="281">
        <v>5</v>
      </c>
      <c r="Q48" s="279">
        <v>5</v>
      </c>
      <c r="R48" s="276">
        <v>5</v>
      </c>
      <c r="S48" s="281">
        <v>5</v>
      </c>
      <c r="T48" s="279">
        <v>5</v>
      </c>
      <c r="U48" s="142"/>
      <c r="V48" s="177"/>
      <c r="W48" s="177"/>
      <c r="X48" s="177"/>
      <c r="Y48" s="206"/>
      <c r="Z48" s="329"/>
      <c r="AA48" s="181">
        <f>IFERROR(VLOOKUP(B48,prud_nut_data[#All],$B$10,FALSE)*$E$10,"")</f>
        <v>2</v>
      </c>
      <c r="AB48" s="181">
        <f>IFERROR(VLOOKUP(B48,prud_nut_data[#All],$B$11,FALSE)*$E$11,"")</f>
        <v>2.85</v>
      </c>
      <c r="AC48" s="181">
        <f>IFERROR(VLOOKUP(B48,prud_nut_data[#All],$B$12,FALSE)*$E$12,"")</f>
        <v>0</v>
      </c>
      <c r="AD48" s="330"/>
      <c r="AE48" s="330"/>
      <c r="AF48" s="330"/>
      <c r="AG48" s="169"/>
      <c r="AH48" s="169"/>
      <c r="AI48" s="169"/>
      <c r="AJ48" s="169"/>
    </row>
    <row r="49" spans="1:36" x14ac:dyDescent="0.25">
      <c r="A49" s="451"/>
      <c r="B49" s="160" t="s">
        <v>64</v>
      </c>
      <c r="C49" s="149" t="s">
        <v>41</v>
      </c>
      <c r="D49" s="374">
        <f t="shared" si="0"/>
        <v>506</v>
      </c>
      <c r="E49" s="185"/>
      <c r="F49" s="324">
        <v>450</v>
      </c>
      <c r="G49" s="274">
        <v>450</v>
      </c>
      <c r="H49" s="275">
        <v>450</v>
      </c>
      <c r="I49" s="276">
        <v>450</v>
      </c>
      <c r="J49" s="277">
        <v>450</v>
      </c>
      <c r="K49" s="278">
        <v>450</v>
      </c>
      <c r="L49" s="276" t="s">
        <v>44</v>
      </c>
      <c r="M49" s="279" t="s">
        <v>44</v>
      </c>
      <c r="N49" s="280">
        <v>480</v>
      </c>
      <c r="O49" s="276">
        <v>415</v>
      </c>
      <c r="P49" s="281">
        <v>440</v>
      </c>
      <c r="Q49" s="279">
        <v>440</v>
      </c>
      <c r="R49" s="276">
        <v>415</v>
      </c>
      <c r="S49" s="281">
        <v>440</v>
      </c>
      <c r="T49" s="279">
        <v>440</v>
      </c>
      <c r="U49" s="142"/>
      <c r="V49" s="177"/>
      <c r="W49" s="177"/>
      <c r="X49" s="177"/>
      <c r="Y49" s="206"/>
      <c r="Z49" s="329"/>
      <c r="AA49" s="181">
        <f>IFERROR(VLOOKUP(B49,prud_nut_data[#All],$B$10,FALSE)*$E$10,"")</f>
        <v>200</v>
      </c>
      <c r="AB49" s="181">
        <f>IFERROR(VLOOKUP(B49,prud_nut_data[#All],$B$11,FALSE)*$E$11,"")</f>
        <v>306</v>
      </c>
      <c r="AC49" s="181">
        <f>IFERROR(VLOOKUP(B49,prud_nut_data[#All],$B$12,FALSE)*$E$12,"")</f>
        <v>0</v>
      </c>
      <c r="AD49" s="330"/>
      <c r="AE49" s="330"/>
      <c r="AF49" s="330"/>
      <c r="AG49" s="169"/>
      <c r="AH49" s="169"/>
      <c r="AI49" s="169"/>
      <c r="AJ49" s="169"/>
    </row>
    <row r="50" spans="1:36" ht="15.75" thickBot="1" x14ac:dyDescent="0.3">
      <c r="A50" s="452"/>
      <c r="B50" s="257" t="s">
        <v>65</v>
      </c>
      <c r="C50" s="255" t="s">
        <v>41</v>
      </c>
      <c r="D50" s="375">
        <f t="shared" si="0"/>
        <v>0</v>
      </c>
      <c r="E50" s="256"/>
      <c r="F50" s="324">
        <v>140</v>
      </c>
      <c r="G50" s="289">
        <v>170</v>
      </c>
      <c r="H50" s="290">
        <v>200</v>
      </c>
      <c r="I50" s="291" t="s">
        <v>44</v>
      </c>
      <c r="J50" s="292" t="s">
        <v>44</v>
      </c>
      <c r="K50" s="293" t="s">
        <v>44</v>
      </c>
      <c r="L50" s="291" t="s">
        <v>44</v>
      </c>
      <c r="M50" s="294" t="s">
        <v>44</v>
      </c>
      <c r="N50" s="295" t="s">
        <v>44</v>
      </c>
      <c r="O50" s="291"/>
      <c r="P50" s="296"/>
      <c r="Q50" s="294"/>
      <c r="R50" s="291" t="s">
        <v>44</v>
      </c>
      <c r="S50" s="296" t="s">
        <v>44</v>
      </c>
      <c r="T50" s="294" t="s">
        <v>44</v>
      </c>
      <c r="U50" s="142"/>
      <c r="V50" s="177"/>
      <c r="W50" s="177"/>
      <c r="X50" s="177"/>
      <c r="Y50" s="206"/>
      <c r="Z50" s="329"/>
      <c r="AA50" s="181">
        <f>IFERROR(VLOOKUP(B50,prud_nut_data[#All],$B$10,FALSE)*$E$10,"")</f>
        <v>0</v>
      </c>
      <c r="AB50" s="181">
        <f>IFERROR(VLOOKUP(B50,prud_nut_data[#All],$B$11,FALSE)*$E$11,"")</f>
        <v>0</v>
      </c>
      <c r="AC50" s="181">
        <f>IFERROR(VLOOKUP(B50,prud_nut_data[#All],$B$12,FALSE)*$E$12,"")</f>
        <v>0</v>
      </c>
      <c r="AD50" s="330"/>
      <c r="AE50" s="330"/>
      <c r="AF50" s="330"/>
      <c r="AG50" s="169"/>
      <c r="AH50" s="169"/>
      <c r="AI50" s="169"/>
      <c r="AJ50" s="169"/>
    </row>
    <row r="51" spans="1:36" x14ac:dyDescent="0.25">
      <c r="A51" s="450" t="s">
        <v>369</v>
      </c>
      <c r="B51" s="160" t="s">
        <v>68</v>
      </c>
      <c r="C51" s="149" t="s">
        <v>41</v>
      </c>
      <c r="D51" s="374">
        <f t="shared" si="0"/>
        <v>475.5</v>
      </c>
      <c r="E51" s="185"/>
      <c r="F51" s="324">
        <v>1500</v>
      </c>
      <c r="G51" s="274">
        <v>1500</v>
      </c>
      <c r="H51" s="275">
        <v>1500</v>
      </c>
      <c r="I51" s="276">
        <v>1500</v>
      </c>
      <c r="J51" s="277">
        <v>1500</v>
      </c>
      <c r="K51" s="278">
        <v>1500</v>
      </c>
      <c r="L51" s="276">
        <v>1600</v>
      </c>
      <c r="M51" s="279">
        <v>1600</v>
      </c>
      <c r="N51" s="280">
        <v>2000</v>
      </c>
      <c r="O51" s="276">
        <v>920</v>
      </c>
      <c r="P51" s="281">
        <v>920</v>
      </c>
      <c r="Q51" s="279">
        <v>920</v>
      </c>
      <c r="R51" s="276">
        <v>920</v>
      </c>
      <c r="S51" s="281">
        <v>920</v>
      </c>
      <c r="T51" s="279">
        <v>920</v>
      </c>
      <c r="U51" s="142"/>
      <c r="V51" s="177"/>
      <c r="W51" s="177"/>
      <c r="X51" s="177"/>
      <c r="Y51" s="206"/>
      <c r="Z51" s="329"/>
      <c r="AA51" s="181">
        <f>IFERROR(VLOOKUP(B51,prud_nut_data[#All],$B$10,FALSE)*$E$10,"")</f>
        <v>261</v>
      </c>
      <c r="AB51" s="181">
        <f>IFERROR(VLOOKUP(B51,prud_nut_data[#All],$B$11,FALSE)*$E$11,"")</f>
        <v>214.5</v>
      </c>
      <c r="AC51" s="181">
        <f>IFERROR(VLOOKUP(B51,prud_nut_data[#All],$B$12,FALSE)*$E$12,"")</f>
        <v>0</v>
      </c>
      <c r="AD51" s="330"/>
      <c r="AE51" s="330"/>
      <c r="AF51" s="330"/>
      <c r="AG51" s="169"/>
      <c r="AH51" s="169"/>
      <c r="AI51" s="169"/>
      <c r="AJ51" s="169"/>
    </row>
    <row r="52" spans="1:36" x14ac:dyDescent="0.25">
      <c r="A52" s="451"/>
      <c r="B52" s="184" t="s">
        <v>69</v>
      </c>
      <c r="C52" s="183" t="s">
        <v>41</v>
      </c>
      <c r="D52" s="373">
        <f t="shared" si="0"/>
        <v>652</v>
      </c>
      <c r="E52" s="186"/>
      <c r="F52" s="324">
        <v>184</v>
      </c>
      <c r="G52" s="274">
        <v>184</v>
      </c>
      <c r="H52" s="275">
        <v>184</v>
      </c>
      <c r="I52" s="276">
        <v>4700</v>
      </c>
      <c r="J52" s="277">
        <v>4700</v>
      </c>
      <c r="K52" s="278">
        <v>4700</v>
      </c>
      <c r="L52" s="276">
        <v>3500</v>
      </c>
      <c r="M52" s="279">
        <v>3500</v>
      </c>
      <c r="N52" s="280">
        <v>3500</v>
      </c>
      <c r="O52" s="276">
        <v>2800</v>
      </c>
      <c r="P52" s="281">
        <v>2800</v>
      </c>
      <c r="Q52" s="279">
        <v>2800</v>
      </c>
      <c r="R52" s="276">
        <v>2800</v>
      </c>
      <c r="S52" s="281">
        <v>2800</v>
      </c>
      <c r="T52" s="279">
        <v>2800</v>
      </c>
      <c r="U52" s="142"/>
      <c r="V52" s="177"/>
      <c r="W52" s="177"/>
      <c r="X52" s="177"/>
      <c r="Y52" s="206"/>
      <c r="Z52" s="329"/>
      <c r="AA52" s="181">
        <f>IFERROR(VLOOKUP(B52,prud_nut_data[#All],$B$10,FALSE)*$E$10,"")</f>
        <v>280</v>
      </c>
      <c r="AB52" s="181">
        <f>IFERROR(VLOOKUP(B52,prud_nut_data[#All],$B$11,FALSE)*$E$11,"")</f>
        <v>372</v>
      </c>
      <c r="AC52" s="181">
        <f>IFERROR(VLOOKUP(B52,prud_nut_data[#All],$B$12,FALSE)*$E$12,"")</f>
        <v>0</v>
      </c>
      <c r="AD52" s="330"/>
      <c r="AE52" s="330"/>
      <c r="AF52" s="330"/>
      <c r="AG52" s="169"/>
      <c r="AH52" s="169"/>
      <c r="AI52" s="169"/>
      <c r="AJ52" s="169"/>
    </row>
    <row r="53" spans="1:36" x14ac:dyDescent="0.25">
      <c r="A53" s="451"/>
      <c r="B53" s="160" t="s">
        <v>70</v>
      </c>
      <c r="C53" s="149" t="s">
        <v>41</v>
      </c>
      <c r="D53" s="374">
        <f t="shared" si="0"/>
        <v>214.5</v>
      </c>
      <c r="E53" s="185"/>
      <c r="F53" s="324">
        <v>2300</v>
      </c>
      <c r="G53" s="274">
        <v>2300</v>
      </c>
      <c r="H53" s="275">
        <v>2300</v>
      </c>
      <c r="I53" s="276">
        <v>2300</v>
      </c>
      <c r="J53" s="277">
        <v>2300</v>
      </c>
      <c r="K53" s="278">
        <v>2300</v>
      </c>
      <c r="L53" s="276">
        <v>2500</v>
      </c>
      <c r="M53" s="279">
        <v>2500</v>
      </c>
      <c r="N53" s="280">
        <v>3100</v>
      </c>
      <c r="O53" s="276" t="s">
        <v>44</v>
      </c>
      <c r="P53" s="281" t="s">
        <v>44</v>
      </c>
      <c r="Q53" s="279" t="s">
        <v>44</v>
      </c>
      <c r="R53" s="276" t="s">
        <v>44</v>
      </c>
      <c r="S53" s="281" t="s">
        <v>44</v>
      </c>
      <c r="T53" s="279" t="s">
        <v>44</v>
      </c>
      <c r="U53" s="142"/>
      <c r="V53" s="177"/>
      <c r="W53" s="177"/>
      <c r="X53" s="177"/>
      <c r="Y53" s="206"/>
      <c r="Z53" s="329"/>
      <c r="AA53" s="181">
        <f>IFERROR(VLOOKUP(B53,prud_nut_data[#All],$B$10,FALSE)*$E$10,"")</f>
        <v>0</v>
      </c>
      <c r="AB53" s="181">
        <f>IFERROR(VLOOKUP(B53,prud_nut_data[#All],$B$11,FALSE)*$E$11,"")</f>
        <v>214.5</v>
      </c>
      <c r="AC53" s="181">
        <f>IFERROR(VLOOKUP(B53,prud_nut_data[#All],$B$12,FALSE)*$E$12,"")</f>
        <v>0</v>
      </c>
      <c r="AD53" s="330"/>
      <c r="AE53" s="330"/>
      <c r="AF53" s="330"/>
      <c r="AG53" s="169"/>
      <c r="AH53" s="169"/>
      <c r="AI53" s="169"/>
      <c r="AJ53" s="169"/>
    </row>
    <row r="54" spans="1:36" x14ac:dyDescent="0.25">
      <c r="A54" s="451"/>
      <c r="B54" s="184" t="s">
        <v>71</v>
      </c>
      <c r="C54" s="183" t="s">
        <v>41</v>
      </c>
      <c r="D54" s="373">
        <f t="shared" si="0"/>
        <v>1012</v>
      </c>
      <c r="E54" s="186"/>
      <c r="F54" s="324">
        <v>1250</v>
      </c>
      <c r="G54" s="274">
        <v>1250</v>
      </c>
      <c r="H54" s="275">
        <v>1250</v>
      </c>
      <c r="I54" s="276">
        <v>1300</v>
      </c>
      <c r="J54" s="277">
        <v>1000</v>
      </c>
      <c r="K54" s="278">
        <v>1000</v>
      </c>
      <c r="L54" s="276">
        <v>800</v>
      </c>
      <c r="M54" s="279">
        <v>700</v>
      </c>
      <c r="N54" s="280">
        <v>1000</v>
      </c>
      <c r="O54" s="276">
        <v>1300</v>
      </c>
      <c r="P54" s="281">
        <v>1000</v>
      </c>
      <c r="Q54" s="279">
        <v>1000</v>
      </c>
      <c r="R54" s="276">
        <v>1300</v>
      </c>
      <c r="S54" s="281">
        <v>1000</v>
      </c>
      <c r="T54" s="279">
        <v>1000</v>
      </c>
      <c r="U54" s="142"/>
      <c r="V54" s="177"/>
      <c r="W54" s="177"/>
      <c r="X54" s="177"/>
      <c r="Y54" s="206"/>
      <c r="Z54" s="329"/>
      <c r="AA54" s="181">
        <f>IFERROR(VLOOKUP(B54,prud_nut_data[#All],$B$10,FALSE)*$E$10,"")</f>
        <v>400</v>
      </c>
      <c r="AB54" s="181">
        <f>IFERROR(VLOOKUP(B54,prud_nut_data[#All],$B$11,FALSE)*$E$11,"")</f>
        <v>612</v>
      </c>
      <c r="AC54" s="181">
        <f>IFERROR(VLOOKUP(B54,prud_nut_data[#All],$B$12,FALSE)*$E$12,"")</f>
        <v>0</v>
      </c>
      <c r="AD54" s="330"/>
      <c r="AE54" s="330"/>
      <c r="AF54" s="330"/>
      <c r="AG54" s="169"/>
      <c r="AH54" s="169"/>
      <c r="AI54" s="169"/>
      <c r="AJ54" s="169"/>
    </row>
    <row r="55" spans="1:36" x14ac:dyDescent="0.25">
      <c r="A55" s="451"/>
      <c r="B55" s="160" t="s">
        <v>72</v>
      </c>
      <c r="C55" s="149" t="s">
        <v>41</v>
      </c>
      <c r="D55" s="374">
        <f t="shared" si="0"/>
        <v>946</v>
      </c>
      <c r="E55" s="185"/>
      <c r="F55" s="324">
        <v>1250</v>
      </c>
      <c r="G55" s="274">
        <v>1250</v>
      </c>
      <c r="H55" s="275">
        <v>1250</v>
      </c>
      <c r="I55" s="276">
        <v>1250</v>
      </c>
      <c r="J55" s="277">
        <v>700</v>
      </c>
      <c r="K55" s="278">
        <v>700</v>
      </c>
      <c r="L55" s="276">
        <v>625</v>
      </c>
      <c r="M55" s="279">
        <v>550</v>
      </c>
      <c r="N55" s="280">
        <v>550</v>
      </c>
      <c r="O55" s="276">
        <v>1250</v>
      </c>
      <c r="P55" s="281">
        <v>1000</v>
      </c>
      <c r="Q55" s="279">
        <v>1000</v>
      </c>
      <c r="R55" s="276">
        <v>1250</v>
      </c>
      <c r="S55" s="281">
        <v>1000</v>
      </c>
      <c r="T55" s="279">
        <v>1000</v>
      </c>
      <c r="U55" s="142"/>
      <c r="V55" s="177"/>
      <c r="W55" s="177"/>
      <c r="X55" s="177"/>
      <c r="Y55" s="206"/>
      <c r="Z55" s="329"/>
      <c r="AA55" s="181">
        <f>IFERROR(VLOOKUP(B55,prud_nut_data[#All],$B$10,FALSE)*$E$10,"")</f>
        <v>400</v>
      </c>
      <c r="AB55" s="181">
        <f>IFERROR(VLOOKUP(B55,prud_nut_data[#All],$B$11,FALSE)*$E$11,"")</f>
        <v>546</v>
      </c>
      <c r="AC55" s="181">
        <f>IFERROR(VLOOKUP(B55,prud_nut_data[#All],$B$12,FALSE)*$E$12,"")</f>
        <v>0</v>
      </c>
      <c r="AD55" s="330"/>
      <c r="AE55" s="330"/>
      <c r="AF55" s="330"/>
      <c r="AG55" s="169"/>
      <c r="AH55" s="169"/>
      <c r="AI55" s="169"/>
      <c r="AJ55" s="169"/>
    </row>
    <row r="56" spans="1:36" ht="15.75" thickBot="1" x14ac:dyDescent="0.3">
      <c r="A56" s="452"/>
      <c r="B56" s="257" t="s">
        <v>73</v>
      </c>
      <c r="C56" s="255" t="s">
        <v>41</v>
      </c>
      <c r="D56" s="375">
        <f t="shared" si="0"/>
        <v>288</v>
      </c>
      <c r="E56" s="256"/>
      <c r="F56" s="324">
        <v>430</v>
      </c>
      <c r="G56" s="289">
        <v>430</v>
      </c>
      <c r="H56" s="290">
        <v>430</v>
      </c>
      <c r="I56" s="291">
        <v>400</v>
      </c>
      <c r="J56" s="292">
        <v>350</v>
      </c>
      <c r="K56" s="293">
        <v>360</v>
      </c>
      <c r="L56" s="291">
        <v>300</v>
      </c>
      <c r="M56" s="294">
        <v>270</v>
      </c>
      <c r="N56" s="295">
        <v>300</v>
      </c>
      <c r="O56" s="291">
        <v>400</v>
      </c>
      <c r="P56" s="296">
        <v>350</v>
      </c>
      <c r="Q56" s="294">
        <v>360</v>
      </c>
      <c r="R56" s="291">
        <v>400</v>
      </c>
      <c r="S56" s="296">
        <v>350</v>
      </c>
      <c r="T56" s="294">
        <v>360</v>
      </c>
      <c r="U56" s="142"/>
      <c r="V56" s="177"/>
      <c r="W56" s="177"/>
      <c r="X56" s="177"/>
      <c r="Y56" s="206"/>
      <c r="Z56" s="329"/>
      <c r="AA56" s="181">
        <f>IFERROR(VLOOKUP(B56,prud_nut_data[#All],$B$10,FALSE)*$E$10,"")</f>
        <v>120</v>
      </c>
      <c r="AB56" s="181">
        <f>IFERROR(VLOOKUP(B56,prud_nut_data[#All],$B$11,FALSE)*$E$11,"")</f>
        <v>168</v>
      </c>
      <c r="AC56" s="181">
        <f>IFERROR(VLOOKUP(B56,prud_nut_data[#All],$B$12,FALSE)*$E$12,"")</f>
        <v>0</v>
      </c>
      <c r="AD56" s="330"/>
      <c r="AE56" s="330"/>
      <c r="AF56" s="330"/>
      <c r="AG56" s="169"/>
      <c r="AH56" s="169"/>
      <c r="AI56" s="169"/>
      <c r="AJ56" s="169"/>
    </row>
    <row r="57" spans="1:36" x14ac:dyDescent="0.25">
      <c r="A57" s="435" t="s">
        <v>370</v>
      </c>
      <c r="B57" s="148" t="s">
        <v>75</v>
      </c>
      <c r="C57" s="149" t="s">
        <v>41</v>
      </c>
      <c r="D57" s="374">
        <f t="shared" si="0"/>
        <v>18.55</v>
      </c>
      <c r="E57" s="185"/>
      <c r="F57" s="324">
        <v>48</v>
      </c>
      <c r="G57" s="274">
        <v>48</v>
      </c>
      <c r="H57" s="275">
        <v>48</v>
      </c>
      <c r="I57" s="276">
        <v>27</v>
      </c>
      <c r="J57" s="277">
        <v>27</v>
      </c>
      <c r="K57" s="278">
        <v>27</v>
      </c>
      <c r="L57" s="276">
        <v>14.8</v>
      </c>
      <c r="M57" s="279">
        <v>14.8</v>
      </c>
      <c r="N57" s="280">
        <v>16</v>
      </c>
      <c r="O57" s="276">
        <v>27</v>
      </c>
      <c r="P57" s="281">
        <v>27</v>
      </c>
      <c r="Q57" s="279">
        <v>27</v>
      </c>
      <c r="R57" s="276">
        <v>27</v>
      </c>
      <c r="S57" s="281">
        <v>27</v>
      </c>
      <c r="T57" s="279">
        <v>27</v>
      </c>
      <c r="U57" s="142"/>
      <c r="V57" s="177"/>
      <c r="W57" s="177"/>
      <c r="X57" s="177"/>
      <c r="Y57" s="206"/>
      <c r="Z57" s="329"/>
      <c r="AA57" s="181">
        <f>IFERROR(VLOOKUP(B57,prud_nut_data[#All],$B$10,FALSE)*$E$10,"")</f>
        <v>7.3</v>
      </c>
      <c r="AB57" s="181">
        <f>IFERROR(VLOOKUP(B57,prud_nut_data[#All],$B$11,FALSE)*$E$11,"")</f>
        <v>11.25</v>
      </c>
      <c r="AC57" s="181">
        <f>IFERROR(VLOOKUP(B57,prud_nut_data[#All],$B$12,FALSE)*$E$12,"")</f>
        <v>0</v>
      </c>
      <c r="AD57" s="330"/>
      <c r="AE57" s="330"/>
      <c r="AF57" s="330"/>
      <c r="AG57" s="169"/>
      <c r="AH57" s="169"/>
      <c r="AI57" s="169"/>
      <c r="AJ57" s="169"/>
    </row>
    <row r="58" spans="1:36" x14ac:dyDescent="0.25">
      <c r="A58" s="436"/>
      <c r="B58" s="182" t="s">
        <v>76</v>
      </c>
      <c r="C58" s="183" t="s">
        <v>41</v>
      </c>
      <c r="D58" s="373">
        <f t="shared" si="0"/>
        <v>1.5150000000000001</v>
      </c>
      <c r="E58" s="186"/>
      <c r="F58" s="324">
        <v>3.5</v>
      </c>
      <c r="G58" s="274">
        <v>3.5</v>
      </c>
      <c r="H58" s="275">
        <v>3.5</v>
      </c>
      <c r="I58" s="276">
        <v>1</v>
      </c>
      <c r="J58" s="277">
        <v>1</v>
      </c>
      <c r="K58" s="278">
        <v>1</v>
      </c>
      <c r="L58" s="276">
        <v>1</v>
      </c>
      <c r="M58" s="279">
        <v>1.2</v>
      </c>
      <c r="N58" s="280">
        <v>1.5</v>
      </c>
      <c r="O58" s="276">
        <v>1.2</v>
      </c>
      <c r="P58" s="281">
        <v>1.3</v>
      </c>
      <c r="Q58" s="279">
        <v>1.3</v>
      </c>
      <c r="R58" s="276">
        <v>1.2</v>
      </c>
      <c r="S58" s="281">
        <v>1.3</v>
      </c>
      <c r="T58" s="279">
        <v>1.3</v>
      </c>
      <c r="U58" s="142"/>
      <c r="V58" s="177"/>
      <c r="W58" s="177"/>
      <c r="X58" s="177"/>
      <c r="Y58" s="206"/>
      <c r="Z58" s="329"/>
      <c r="AA58" s="181">
        <f>IFERROR(VLOOKUP(B58,prud_nut_data[#All],$B$10,FALSE)*$E$10,"")</f>
        <v>0.6</v>
      </c>
      <c r="AB58" s="181">
        <f>IFERROR(VLOOKUP(B58,prud_nut_data[#All],$B$11,FALSE)*$E$11,"")</f>
        <v>0.91500000000000004</v>
      </c>
      <c r="AC58" s="181">
        <f>IFERROR(VLOOKUP(B58,prud_nut_data[#All],$B$12,FALSE)*$E$12,"")</f>
        <v>0</v>
      </c>
      <c r="AD58" s="330"/>
      <c r="AE58" s="330"/>
      <c r="AF58" s="330"/>
      <c r="AG58" s="169"/>
      <c r="AH58" s="169"/>
      <c r="AI58" s="169"/>
      <c r="AJ58" s="169"/>
    </row>
    <row r="59" spans="1:36" x14ac:dyDescent="0.25">
      <c r="A59" s="436"/>
      <c r="B59" s="148" t="s">
        <v>77</v>
      </c>
      <c r="C59" s="149" t="s">
        <v>41</v>
      </c>
      <c r="D59" s="374">
        <f t="shared" si="0"/>
        <v>15.299999999999999</v>
      </c>
      <c r="E59" s="185"/>
      <c r="F59" s="324">
        <v>20</v>
      </c>
      <c r="G59" s="274">
        <v>20</v>
      </c>
      <c r="H59" s="275">
        <v>20</v>
      </c>
      <c r="I59" s="276">
        <v>12</v>
      </c>
      <c r="J59" s="277">
        <v>11</v>
      </c>
      <c r="K59" s="278">
        <v>11</v>
      </c>
      <c r="L59" s="276">
        <v>7</v>
      </c>
      <c r="M59" s="279">
        <v>7</v>
      </c>
      <c r="N59" s="280">
        <v>11.7</v>
      </c>
      <c r="O59" s="276">
        <v>10</v>
      </c>
      <c r="P59" s="281">
        <v>11</v>
      </c>
      <c r="Q59" s="279">
        <v>11</v>
      </c>
      <c r="R59" s="276">
        <v>10</v>
      </c>
      <c r="S59" s="281">
        <v>11</v>
      </c>
      <c r="T59" s="279">
        <v>11</v>
      </c>
      <c r="U59" s="142"/>
      <c r="V59" s="177"/>
      <c r="W59" s="177"/>
      <c r="X59" s="177"/>
      <c r="Y59" s="206"/>
      <c r="Z59" s="329"/>
      <c r="AA59" s="181">
        <f>IFERROR(VLOOKUP(B59,prud_nut_data[#All],$B$10,FALSE)*$E$10,"")</f>
        <v>6.6</v>
      </c>
      <c r="AB59" s="181">
        <f>IFERROR(VLOOKUP(B59,prud_nut_data[#All],$B$11,FALSE)*$E$11,"")</f>
        <v>8.6999999999999993</v>
      </c>
      <c r="AC59" s="181">
        <f>IFERROR(VLOOKUP(B59,prud_nut_data[#All],$B$12,FALSE)*$E$12,"")</f>
        <v>0</v>
      </c>
      <c r="AD59" s="330"/>
      <c r="AE59" s="330"/>
      <c r="AF59" s="330"/>
      <c r="AG59" s="169"/>
      <c r="AH59" s="169"/>
      <c r="AI59" s="169"/>
      <c r="AJ59" s="169"/>
    </row>
    <row r="60" spans="1:36" x14ac:dyDescent="0.25">
      <c r="A60" s="436"/>
      <c r="B60" s="182" t="s">
        <v>78</v>
      </c>
      <c r="C60" s="183" t="s">
        <v>41</v>
      </c>
      <c r="D60" s="373">
        <f t="shared" si="0"/>
        <v>1.165</v>
      </c>
      <c r="E60" s="186"/>
      <c r="F60" s="324">
        <v>3</v>
      </c>
      <c r="G60" s="274">
        <v>3</v>
      </c>
      <c r="H60" s="275">
        <v>3</v>
      </c>
      <c r="I60" s="276">
        <v>2</v>
      </c>
      <c r="J60" s="277">
        <v>2</v>
      </c>
      <c r="K60" s="278">
        <v>2</v>
      </c>
      <c r="L60" s="276">
        <v>0.9</v>
      </c>
      <c r="M60" s="279">
        <v>1.4</v>
      </c>
      <c r="N60" s="280">
        <v>3</v>
      </c>
      <c r="O60" s="276">
        <v>5</v>
      </c>
      <c r="P60" s="281">
        <v>5</v>
      </c>
      <c r="Q60" s="279">
        <v>5</v>
      </c>
      <c r="R60" s="276">
        <v>5</v>
      </c>
      <c r="S60" s="281">
        <v>5</v>
      </c>
      <c r="T60" s="279">
        <v>5</v>
      </c>
      <c r="U60" s="142"/>
      <c r="V60" s="177"/>
      <c r="W60" s="177"/>
      <c r="X60" s="177"/>
      <c r="Y60" s="206"/>
      <c r="Z60" s="329"/>
      <c r="AA60" s="181">
        <f>IFERROR(VLOOKUP(B60,prud_nut_data[#All],$B$10,FALSE)*$E$10,"")</f>
        <v>0.4</v>
      </c>
      <c r="AB60" s="181">
        <f>IFERROR(VLOOKUP(B60,prud_nut_data[#All],$B$11,FALSE)*$E$11,"")</f>
        <v>0.76500000000000001</v>
      </c>
      <c r="AC60" s="181">
        <f>IFERROR(VLOOKUP(B60,prud_nut_data[#All],$B$12,FALSE)*$E$12,"")</f>
        <v>0</v>
      </c>
      <c r="AD60" s="330"/>
      <c r="AE60" s="330"/>
      <c r="AF60" s="330"/>
      <c r="AG60" s="169"/>
      <c r="AH60" s="169"/>
      <c r="AI60" s="169"/>
      <c r="AJ60" s="169"/>
    </row>
    <row r="61" spans="1:36" x14ac:dyDescent="0.25">
      <c r="A61" s="436"/>
      <c r="B61" s="148" t="s">
        <v>79</v>
      </c>
      <c r="C61" s="149" t="s">
        <v>48</v>
      </c>
      <c r="D61" s="374">
        <f t="shared" si="0"/>
        <v>210.5</v>
      </c>
      <c r="E61" s="185"/>
      <c r="F61" s="324">
        <v>220</v>
      </c>
      <c r="G61" s="274">
        <v>220</v>
      </c>
      <c r="H61" s="275">
        <v>220</v>
      </c>
      <c r="I61" s="276">
        <v>220</v>
      </c>
      <c r="J61" s="277">
        <v>220</v>
      </c>
      <c r="K61" s="278">
        <v>220</v>
      </c>
      <c r="L61" s="276">
        <v>140</v>
      </c>
      <c r="M61" s="279">
        <v>140</v>
      </c>
      <c r="N61" s="280">
        <v>200</v>
      </c>
      <c r="O61" s="276">
        <v>220</v>
      </c>
      <c r="P61" s="281">
        <v>220</v>
      </c>
      <c r="Q61" s="279">
        <v>220</v>
      </c>
      <c r="R61" s="276">
        <v>220</v>
      </c>
      <c r="S61" s="281">
        <v>220</v>
      </c>
      <c r="T61" s="279">
        <v>220</v>
      </c>
      <c r="U61" s="142"/>
      <c r="V61" s="177"/>
      <c r="W61" s="177"/>
      <c r="X61" s="177"/>
      <c r="Y61" s="206"/>
      <c r="Z61" s="329"/>
      <c r="AA61" s="181">
        <f>IFERROR(VLOOKUP(B61,prud_nut_data[#All],$B$10,FALSE)*$E$10,"")</f>
        <v>83</v>
      </c>
      <c r="AB61" s="181">
        <f>IFERROR(VLOOKUP(B61,prud_nut_data[#All],$B$11,FALSE)*$E$11,"")</f>
        <v>127.5</v>
      </c>
      <c r="AC61" s="181">
        <f>IFERROR(VLOOKUP(B61,prud_nut_data[#All],$B$12,FALSE)*$E$12,"")</f>
        <v>0</v>
      </c>
      <c r="AD61" s="330"/>
      <c r="AE61" s="330"/>
      <c r="AF61" s="330"/>
      <c r="AG61" s="169"/>
      <c r="AH61" s="169"/>
      <c r="AI61" s="169"/>
      <c r="AJ61" s="169"/>
    </row>
    <row r="62" spans="1:36" x14ac:dyDescent="0.25">
      <c r="A62" s="436"/>
      <c r="B62" s="182" t="s">
        <v>80</v>
      </c>
      <c r="C62" s="183" t="s">
        <v>48</v>
      </c>
      <c r="D62" s="373">
        <f t="shared" si="0"/>
        <v>56</v>
      </c>
      <c r="E62" s="186"/>
      <c r="F62" s="324">
        <v>50</v>
      </c>
      <c r="G62" s="274">
        <v>50</v>
      </c>
      <c r="H62" s="275">
        <v>50</v>
      </c>
      <c r="I62" s="276">
        <v>50</v>
      </c>
      <c r="J62" s="277">
        <v>50</v>
      </c>
      <c r="K62" s="278">
        <v>50</v>
      </c>
      <c r="L62" s="276">
        <v>28</v>
      </c>
      <c r="M62" s="279">
        <v>50</v>
      </c>
      <c r="N62" s="280">
        <v>65</v>
      </c>
      <c r="O62" s="276">
        <v>50</v>
      </c>
      <c r="P62" s="281">
        <v>50</v>
      </c>
      <c r="Q62" s="279">
        <v>50</v>
      </c>
      <c r="R62" s="276">
        <v>50</v>
      </c>
      <c r="S62" s="281">
        <v>50</v>
      </c>
      <c r="T62" s="279">
        <v>50</v>
      </c>
      <c r="U62" s="142"/>
      <c r="V62" s="177"/>
      <c r="W62" s="177"/>
      <c r="X62" s="177"/>
      <c r="Y62" s="206"/>
      <c r="Z62" s="329"/>
      <c r="AA62" s="181">
        <f>IFERROR(VLOOKUP(B62,prud_nut_data[#All],$B$10,FALSE)*$E$10,"")</f>
        <v>20</v>
      </c>
      <c r="AB62" s="181">
        <f>IFERROR(VLOOKUP(B62,prud_nut_data[#All],$B$11,FALSE)*$E$11,"")</f>
        <v>36</v>
      </c>
      <c r="AC62" s="181">
        <f>IFERROR(VLOOKUP(B62,prud_nut_data[#All],$B$12,FALSE)*$E$12,"")</f>
        <v>0</v>
      </c>
      <c r="AD62" s="330"/>
      <c r="AE62" s="330"/>
      <c r="AF62" s="330"/>
      <c r="AG62" s="169"/>
      <c r="AH62" s="169"/>
      <c r="AI62" s="169"/>
      <c r="AJ62" s="169"/>
    </row>
    <row r="63" spans="1:36" x14ac:dyDescent="0.25">
      <c r="A63" s="436"/>
      <c r="B63" s="148" t="s">
        <v>81</v>
      </c>
      <c r="C63" s="149" t="s">
        <v>48</v>
      </c>
      <c r="D63" s="374">
        <f t="shared" si="0"/>
        <v>71.5</v>
      </c>
      <c r="E63" s="185"/>
      <c r="F63" s="324">
        <v>65</v>
      </c>
      <c r="G63" s="274">
        <v>65</v>
      </c>
      <c r="H63" s="275">
        <v>65</v>
      </c>
      <c r="I63" s="276">
        <v>60</v>
      </c>
      <c r="J63" s="277">
        <v>60</v>
      </c>
      <c r="K63" s="278">
        <v>60</v>
      </c>
      <c r="L63" s="276">
        <v>60</v>
      </c>
      <c r="M63" s="279">
        <v>60</v>
      </c>
      <c r="N63" s="280">
        <v>70</v>
      </c>
      <c r="O63" s="276">
        <v>65</v>
      </c>
      <c r="P63" s="281">
        <v>65</v>
      </c>
      <c r="Q63" s="279">
        <v>65</v>
      </c>
      <c r="R63" s="276">
        <v>65</v>
      </c>
      <c r="S63" s="281">
        <v>65</v>
      </c>
      <c r="T63" s="279">
        <v>65</v>
      </c>
      <c r="U63" s="142"/>
      <c r="V63" s="177"/>
      <c r="W63" s="177"/>
      <c r="X63" s="177"/>
      <c r="Y63" s="206"/>
      <c r="Z63" s="329"/>
      <c r="AA63" s="181">
        <f>IFERROR(VLOOKUP(B63,prud_nut_data[#All],$B$10,FALSE)*$E$10,"")</f>
        <v>31</v>
      </c>
      <c r="AB63" s="181">
        <f>IFERROR(VLOOKUP(B63,prud_nut_data[#All],$B$11,FALSE)*$E$11,"")</f>
        <v>40.5</v>
      </c>
      <c r="AC63" s="181">
        <f>IFERROR(VLOOKUP(B63,prud_nut_data[#All],$B$12,FALSE)*$E$12,"")</f>
        <v>0</v>
      </c>
      <c r="AD63" s="330"/>
      <c r="AE63" s="330"/>
      <c r="AF63" s="330"/>
      <c r="AG63" s="169"/>
      <c r="AH63" s="169"/>
      <c r="AI63" s="169"/>
      <c r="AJ63" s="169"/>
    </row>
    <row r="64" spans="1:36" ht="15.75" thickBot="1" x14ac:dyDescent="0.3">
      <c r="A64" s="437"/>
      <c r="B64" s="203" t="s">
        <v>82</v>
      </c>
      <c r="C64" s="204" t="s">
        <v>48</v>
      </c>
      <c r="D64" s="376">
        <f t="shared" si="0"/>
        <v>33</v>
      </c>
      <c r="E64" s="205"/>
      <c r="F64" s="325">
        <v>3</v>
      </c>
      <c r="G64" s="300">
        <v>3</v>
      </c>
      <c r="H64" s="301">
        <v>3</v>
      </c>
      <c r="I64" s="302">
        <v>29</v>
      </c>
      <c r="J64" s="303">
        <v>30</v>
      </c>
      <c r="K64" s="304">
        <v>30</v>
      </c>
      <c r="L64" s="302">
        <v>5.6</v>
      </c>
      <c r="M64" s="305">
        <v>25</v>
      </c>
      <c r="N64" s="306" t="s">
        <v>44</v>
      </c>
      <c r="O64" s="302">
        <v>30</v>
      </c>
      <c r="P64" s="307">
        <v>30</v>
      </c>
      <c r="Q64" s="305">
        <v>30</v>
      </c>
      <c r="R64" s="302">
        <v>30</v>
      </c>
      <c r="S64" s="307">
        <v>30</v>
      </c>
      <c r="T64" s="305">
        <v>30</v>
      </c>
      <c r="U64" s="142"/>
      <c r="V64" s="177"/>
      <c r="W64" s="177"/>
      <c r="X64" s="177"/>
      <c r="Y64" s="177"/>
      <c r="Z64" s="200"/>
      <c r="AA64" s="181">
        <f>IFERROR(VLOOKUP(B64,prud_nut_data[#All],$B$10,FALSE)*$E$10,"")</f>
        <v>12</v>
      </c>
      <c r="AB64" s="181">
        <f>IFERROR(VLOOKUP(B64,prud_nut_data[#All],$B$11,FALSE)*$E$11,"")</f>
        <v>21</v>
      </c>
      <c r="AC64" s="181">
        <f>IFERROR(VLOOKUP(B64,prud_nut_data[#All],$B$12,FALSE)*$E$12,"")</f>
        <v>0</v>
      </c>
      <c r="AD64" s="118"/>
      <c r="AE64" s="118"/>
      <c r="AF64" s="118"/>
    </row>
    <row r="65" spans="1:32" x14ac:dyDescent="0.25">
      <c r="A65" s="142"/>
      <c r="B65" s="142"/>
      <c r="C65" s="142"/>
      <c r="D65" s="142"/>
      <c r="E65" s="142"/>
      <c r="F65" s="171"/>
      <c r="G65" s="142"/>
      <c r="H65" s="142"/>
      <c r="I65" s="142"/>
      <c r="J65" s="142"/>
      <c r="K65" s="142"/>
      <c r="L65" s="142"/>
      <c r="M65" s="142"/>
      <c r="N65" s="142"/>
      <c r="O65" s="142"/>
      <c r="P65" s="142"/>
      <c r="Q65" s="142"/>
      <c r="R65" s="142"/>
      <c r="S65" s="142"/>
      <c r="T65" s="142"/>
      <c r="U65" s="142"/>
      <c r="V65" s="177"/>
      <c r="W65" s="177"/>
      <c r="X65" s="177"/>
      <c r="Y65" s="177"/>
      <c r="Z65" s="200"/>
      <c r="AA65" s="238"/>
      <c r="AB65" s="238"/>
      <c r="AC65" s="238"/>
      <c r="AD65" s="118"/>
      <c r="AE65" s="118"/>
      <c r="AF65" s="118"/>
    </row>
    <row r="66" spans="1:32" x14ac:dyDescent="0.25">
      <c r="B66" s="177"/>
      <c r="C66" s="177"/>
      <c r="D66" s="177"/>
      <c r="E66" s="177"/>
      <c r="F66" s="172"/>
      <c r="G66" s="177"/>
      <c r="H66" s="177"/>
      <c r="I66" s="177"/>
      <c r="J66" s="177"/>
      <c r="K66" s="177"/>
      <c r="L66" s="177"/>
      <c r="M66" s="177"/>
      <c r="N66" s="177"/>
      <c r="O66" s="177"/>
      <c r="P66" s="177"/>
      <c r="Q66" s="177"/>
      <c r="R66" s="177"/>
      <c r="S66" s="177"/>
      <c r="T66" s="177"/>
      <c r="U66" s="177"/>
      <c r="V66" s="177"/>
      <c r="W66" s="177"/>
      <c r="X66" s="177"/>
      <c r="Y66" s="177"/>
      <c r="Z66" s="200"/>
      <c r="AD66" s="118"/>
      <c r="AE66" s="118"/>
      <c r="AF66" s="118"/>
    </row>
    <row r="67" spans="1:32" x14ac:dyDescent="0.25">
      <c r="B67" s="177"/>
      <c r="C67" s="177"/>
      <c r="D67" s="177"/>
      <c r="E67" s="177"/>
      <c r="F67" s="172"/>
      <c r="G67" s="177"/>
      <c r="H67" s="177"/>
      <c r="I67" s="177"/>
      <c r="J67" s="177"/>
      <c r="K67" s="177"/>
      <c r="L67" s="177"/>
      <c r="M67" s="177"/>
      <c r="N67" s="177"/>
      <c r="O67" s="177"/>
      <c r="P67" s="177"/>
      <c r="Q67" s="177"/>
      <c r="R67" s="177"/>
      <c r="S67" s="177"/>
      <c r="T67" s="177"/>
      <c r="U67" s="177"/>
      <c r="V67" s="177"/>
      <c r="W67" s="177"/>
      <c r="X67" s="177"/>
      <c r="Y67" s="177"/>
      <c r="Z67" s="200"/>
      <c r="AD67" s="118"/>
      <c r="AE67" s="118"/>
      <c r="AF67" s="118"/>
    </row>
    <row r="68" spans="1:32" x14ac:dyDescent="0.25">
      <c r="B68" s="177"/>
      <c r="C68" s="177"/>
      <c r="D68" s="177"/>
      <c r="E68" s="177"/>
      <c r="F68" s="172"/>
      <c r="G68" s="177"/>
      <c r="H68" s="177"/>
      <c r="I68" s="177"/>
      <c r="J68" s="177"/>
      <c r="K68" s="177"/>
      <c r="L68" s="177"/>
      <c r="M68" s="177"/>
      <c r="N68" s="177"/>
      <c r="O68" s="177"/>
      <c r="P68" s="177"/>
      <c r="Q68" s="177"/>
      <c r="R68" s="177"/>
      <c r="S68" s="177"/>
      <c r="T68" s="177"/>
      <c r="U68" s="177"/>
      <c r="V68" s="177"/>
      <c r="W68" s="177"/>
      <c r="X68" s="177"/>
      <c r="Y68" s="177"/>
      <c r="Z68" s="200"/>
      <c r="AD68" s="118"/>
      <c r="AE68" s="118"/>
      <c r="AF68" s="118"/>
    </row>
    <row r="69" spans="1:32" x14ac:dyDescent="0.25">
      <c r="B69" s="177"/>
      <c r="C69" s="177"/>
      <c r="D69" s="177"/>
      <c r="E69" s="177"/>
      <c r="F69" s="172"/>
      <c r="G69" s="177"/>
      <c r="H69" s="177"/>
      <c r="I69" s="177"/>
      <c r="J69" s="177"/>
      <c r="K69" s="177"/>
      <c r="L69" s="177"/>
      <c r="M69" s="177"/>
      <c r="N69" s="177"/>
      <c r="O69" s="177"/>
      <c r="P69" s="177"/>
      <c r="Q69" s="177"/>
      <c r="R69" s="177"/>
      <c r="S69" s="177"/>
      <c r="T69" s="177"/>
      <c r="U69" s="177"/>
      <c r="V69" s="177"/>
      <c r="W69" s="177"/>
      <c r="X69" s="177"/>
      <c r="Y69" s="177"/>
      <c r="Z69" s="177"/>
      <c r="AA69" s="201" t="str">
        <f>IFERROR(VLOOKUP(#REF!,prud_nut_data[#All],$B$10,FALSE)*$E$10,"")</f>
        <v/>
      </c>
      <c r="AB69" s="169"/>
      <c r="AC69" s="169"/>
    </row>
    <row r="70" spans="1:32" x14ac:dyDescent="0.25">
      <c r="B70" s="177"/>
      <c r="C70" s="177"/>
      <c r="D70" s="177"/>
      <c r="E70" s="177"/>
      <c r="F70" s="172"/>
      <c r="G70" s="177"/>
      <c r="H70" s="177"/>
      <c r="I70" s="177"/>
      <c r="J70" s="177"/>
      <c r="K70" s="177"/>
      <c r="L70" s="177"/>
      <c r="M70" s="177"/>
      <c r="N70" s="177"/>
      <c r="O70" s="177"/>
      <c r="P70" s="177"/>
      <c r="Q70" s="177"/>
      <c r="R70" s="177"/>
      <c r="S70" s="177"/>
      <c r="T70" s="177"/>
      <c r="U70" s="177"/>
      <c r="V70" s="177"/>
      <c r="W70" s="177"/>
      <c r="X70" s="177"/>
      <c r="Y70" s="177"/>
      <c r="Z70" s="177"/>
      <c r="AA70" s="206"/>
      <c r="AB70" s="169"/>
      <c r="AC70" s="169"/>
    </row>
    <row r="71" spans="1:32" x14ac:dyDescent="0.25">
      <c r="B71" s="177"/>
      <c r="C71" s="177"/>
      <c r="D71" s="177"/>
      <c r="E71" s="177"/>
      <c r="F71" s="172"/>
      <c r="G71" s="177"/>
      <c r="H71" s="177"/>
      <c r="I71" s="177"/>
      <c r="J71" s="177"/>
      <c r="K71" s="177"/>
      <c r="L71" s="177"/>
      <c r="M71" s="177"/>
      <c r="N71" s="177"/>
      <c r="O71" s="177"/>
      <c r="P71" s="177"/>
      <c r="Q71" s="177"/>
      <c r="R71" s="177"/>
      <c r="S71" s="177"/>
      <c r="T71" s="177"/>
      <c r="U71" s="177"/>
      <c r="V71" s="177"/>
      <c r="W71" s="177"/>
      <c r="X71" s="177"/>
      <c r="Y71" s="177"/>
      <c r="Z71" s="177"/>
      <c r="AA71" s="206"/>
      <c r="AB71" s="169"/>
      <c r="AC71" s="169"/>
    </row>
    <row r="72" spans="1:32" x14ac:dyDescent="0.25">
      <c r="B72" s="177"/>
      <c r="C72" s="177"/>
      <c r="D72" s="177"/>
      <c r="E72" s="177"/>
      <c r="F72" s="172"/>
      <c r="G72" s="177"/>
      <c r="H72" s="177"/>
      <c r="I72" s="177"/>
      <c r="J72" s="177"/>
      <c r="K72" s="177"/>
      <c r="L72" s="177"/>
      <c r="M72" s="177"/>
      <c r="N72" s="177"/>
      <c r="O72" s="177"/>
      <c r="P72" s="177"/>
      <c r="Q72" s="177"/>
      <c r="R72" s="177"/>
      <c r="S72" s="177"/>
      <c r="T72" s="177"/>
      <c r="U72" s="177"/>
      <c r="V72" s="177"/>
      <c r="W72" s="177"/>
      <c r="X72" s="177"/>
      <c r="Y72" s="177"/>
      <c r="Z72" s="177"/>
      <c r="AA72" s="206"/>
      <c r="AB72" s="169"/>
      <c r="AC72" s="169"/>
    </row>
    <row r="73" spans="1:32" x14ac:dyDescent="0.25">
      <c r="B73" s="177"/>
      <c r="C73" s="177"/>
      <c r="D73" s="177"/>
      <c r="E73" s="177"/>
      <c r="F73" s="172"/>
      <c r="G73" s="177"/>
      <c r="H73" s="177"/>
      <c r="I73" s="177"/>
      <c r="J73" s="177"/>
      <c r="K73" s="177"/>
      <c r="L73" s="177"/>
      <c r="M73" s="177"/>
      <c r="N73" s="177"/>
      <c r="O73" s="177"/>
      <c r="P73" s="177"/>
      <c r="Q73" s="177"/>
      <c r="R73" s="177"/>
      <c r="S73" s="177"/>
      <c r="T73" s="177"/>
      <c r="U73" s="177"/>
      <c r="V73" s="177"/>
      <c r="W73" s="177"/>
      <c r="X73" s="177"/>
      <c r="Y73" s="177"/>
      <c r="Z73" s="177"/>
      <c r="AA73" s="206"/>
      <c r="AB73" s="169"/>
      <c r="AC73" s="169"/>
    </row>
    <row r="74" spans="1:32" x14ac:dyDescent="0.25">
      <c r="B74" s="177"/>
      <c r="C74" s="177"/>
      <c r="D74" s="177"/>
      <c r="E74" s="177"/>
      <c r="F74" s="172"/>
      <c r="G74" s="177"/>
      <c r="H74" s="177"/>
      <c r="I74" s="177"/>
      <c r="J74" s="177"/>
      <c r="K74" s="177"/>
      <c r="L74" s="177"/>
      <c r="M74" s="177"/>
      <c r="N74" s="177"/>
      <c r="O74" s="177"/>
      <c r="P74" s="177"/>
      <c r="Q74" s="177"/>
      <c r="R74" s="177"/>
      <c r="S74" s="177"/>
      <c r="T74" s="177"/>
      <c r="U74" s="177"/>
      <c r="V74" s="177"/>
      <c r="W74" s="177"/>
      <c r="X74" s="177"/>
      <c r="Y74" s="177"/>
      <c r="Z74" s="177"/>
      <c r="AA74" s="177"/>
    </row>
    <row r="75" spans="1:32" x14ac:dyDescent="0.25">
      <c r="B75" s="177"/>
      <c r="C75" s="177"/>
      <c r="D75" s="177"/>
      <c r="E75" s="177"/>
      <c r="F75" s="172"/>
      <c r="G75" s="177"/>
      <c r="H75" s="177"/>
      <c r="I75" s="177"/>
      <c r="J75" s="177"/>
      <c r="K75" s="177"/>
      <c r="L75" s="177"/>
      <c r="M75" s="177"/>
      <c r="N75" s="177"/>
      <c r="O75" s="177"/>
      <c r="P75" s="177"/>
      <c r="Q75" s="177"/>
      <c r="R75" s="177"/>
      <c r="S75" s="177"/>
      <c r="T75" s="177"/>
      <c r="U75" s="177"/>
      <c r="V75" s="177"/>
      <c r="W75" s="177"/>
      <c r="X75" s="177"/>
      <c r="Y75" s="177"/>
      <c r="Z75" s="177"/>
      <c r="AA75" s="177"/>
    </row>
    <row r="76" spans="1:32" x14ac:dyDescent="0.25">
      <c r="B76" s="177"/>
      <c r="C76" s="177"/>
      <c r="D76" s="177"/>
      <c r="E76" s="177"/>
      <c r="F76" s="172"/>
      <c r="G76" s="177"/>
      <c r="H76" s="177"/>
      <c r="I76" s="177"/>
      <c r="J76" s="177"/>
      <c r="K76" s="177"/>
      <c r="L76" s="177"/>
      <c r="M76" s="177"/>
      <c r="N76" s="177"/>
      <c r="O76" s="177"/>
      <c r="P76" s="177"/>
      <c r="Q76" s="177"/>
      <c r="R76" s="177"/>
      <c r="S76" s="177"/>
      <c r="T76" s="177"/>
      <c r="U76" s="177"/>
      <c r="V76" s="177"/>
      <c r="W76" s="177"/>
      <c r="X76" s="177"/>
      <c r="Y76" s="177"/>
      <c r="Z76" s="177"/>
      <c r="AA76" s="177"/>
    </row>
    <row r="77" spans="1:32" x14ac:dyDescent="0.25">
      <c r="B77" s="177"/>
      <c r="C77" s="177"/>
      <c r="D77" s="177"/>
      <c r="E77" s="177"/>
      <c r="F77" s="172"/>
      <c r="G77" s="177"/>
      <c r="H77" s="177"/>
      <c r="I77" s="177"/>
      <c r="J77" s="177"/>
      <c r="K77" s="177"/>
      <c r="L77" s="177"/>
      <c r="M77" s="177"/>
      <c r="N77" s="177"/>
      <c r="O77" s="177"/>
      <c r="P77" s="177"/>
      <c r="Q77" s="177"/>
      <c r="R77" s="177"/>
      <c r="S77" s="177"/>
      <c r="T77" s="177"/>
      <c r="U77" s="177"/>
      <c r="V77" s="177"/>
      <c r="W77" s="177"/>
      <c r="X77" s="177"/>
      <c r="Y77" s="177"/>
      <c r="Z77" s="177"/>
      <c r="AA77" s="177"/>
    </row>
    <row r="78" spans="1:32" x14ac:dyDescent="0.25">
      <c r="B78" s="177"/>
      <c r="C78" s="177"/>
      <c r="D78" s="177"/>
      <c r="E78" s="177"/>
      <c r="F78" s="172"/>
      <c r="G78" s="177"/>
      <c r="H78" s="177"/>
      <c r="I78" s="177"/>
      <c r="J78" s="177"/>
      <c r="K78" s="177"/>
      <c r="L78" s="177"/>
      <c r="M78" s="177"/>
      <c r="N78" s="177"/>
      <c r="O78" s="177"/>
      <c r="P78" s="177"/>
      <c r="Q78" s="177"/>
      <c r="R78" s="177"/>
      <c r="S78" s="177"/>
      <c r="T78" s="177"/>
      <c r="U78" s="177"/>
      <c r="V78" s="177"/>
      <c r="W78" s="177"/>
      <c r="X78" s="177"/>
      <c r="Y78" s="177"/>
      <c r="Z78" s="177"/>
      <c r="AA78" s="177"/>
    </row>
    <row r="79" spans="1:32" x14ac:dyDescent="0.25">
      <c r="B79" s="177"/>
      <c r="C79" s="177"/>
      <c r="D79" s="177"/>
      <c r="E79" s="177"/>
      <c r="F79" s="172"/>
      <c r="G79" s="177"/>
      <c r="H79" s="177"/>
      <c r="I79" s="177"/>
      <c r="J79" s="177"/>
      <c r="K79" s="177"/>
      <c r="L79" s="177"/>
      <c r="M79" s="177"/>
      <c r="N79" s="177"/>
      <c r="O79" s="177"/>
      <c r="P79" s="177"/>
      <c r="Q79" s="177"/>
      <c r="R79" s="177"/>
      <c r="S79" s="177"/>
      <c r="T79" s="177"/>
      <c r="U79" s="177"/>
      <c r="V79" s="177"/>
      <c r="W79" s="177"/>
      <c r="X79" s="177"/>
      <c r="Y79" s="177"/>
      <c r="Z79" s="177"/>
      <c r="AA79" s="177"/>
    </row>
    <row r="80" spans="1:32" x14ac:dyDescent="0.25">
      <c r="B80" s="177"/>
      <c r="C80" s="177"/>
      <c r="D80" s="177"/>
      <c r="E80" s="177"/>
      <c r="F80" s="172"/>
      <c r="G80" s="177"/>
      <c r="H80" s="177"/>
      <c r="I80" s="177"/>
      <c r="J80" s="177"/>
      <c r="K80" s="177"/>
      <c r="L80" s="177"/>
      <c r="M80" s="177"/>
      <c r="N80" s="177"/>
      <c r="O80" s="177"/>
      <c r="P80" s="177"/>
      <c r="Q80" s="177"/>
      <c r="R80" s="177"/>
      <c r="S80" s="177"/>
      <c r="T80" s="177"/>
      <c r="U80" s="177"/>
      <c r="V80" s="177"/>
      <c r="W80" s="177"/>
      <c r="X80" s="177"/>
      <c r="Y80" s="177"/>
      <c r="Z80" s="177"/>
      <c r="AA80" s="177"/>
    </row>
    <row r="81" spans="2:27" x14ac:dyDescent="0.25">
      <c r="B81" s="177"/>
      <c r="C81" s="177"/>
      <c r="D81" s="177"/>
      <c r="E81" s="177"/>
      <c r="F81" s="172"/>
      <c r="G81" s="177"/>
      <c r="H81" s="177"/>
      <c r="I81" s="177"/>
      <c r="J81" s="177"/>
      <c r="K81" s="177"/>
      <c r="L81" s="177"/>
      <c r="M81" s="177"/>
      <c r="N81" s="177"/>
      <c r="O81" s="177"/>
      <c r="P81" s="177"/>
      <c r="Q81" s="177"/>
      <c r="R81" s="177"/>
      <c r="S81" s="177"/>
      <c r="T81" s="177"/>
      <c r="U81" s="177"/>
      <c r="V81" s="177"/>
      <c r="W81" s="177"/>
      <c r="X81" s="177"/>
      <c r="Y81" s="177"/>
      <c r="Z81" s="177"/>
      <c r="AA81" s="177"/>
    </row>
    <row r="82" spans="2:27" x14ac:dyDescent="0.25">
      <c r="B82" s="177"/>
      <c r="C82" s="177"/>
      <c r="D82" s="177"/>
      <c r="E82" s="177"/>
      <c r="F82" s="172"/>
      <c r="G82" s="177"/>
      <c r="H82" s="177"/>
      <c r="I82" s="177"/>
      <c r="J82" s="177"/>
      <c r="K82" s="177"/>
      <c r="L82" s="177"/>
      <c r="M82" s="177"/>
      <c r="N82" s="177"/>
      <c r="O82" s="177"/>
      <c r="P82" s="177"/>
      <c r="Q82" s="177"/>
      <c r="R82" s="177"/>
      <c r="S82" s="177"/>
      <c r="T82" s="177"/>
      <c r="U82" s="177"/>
      <c r="V82" s="177"/>
      <c r="W82" s="177"/>
      <c r="X82" s="177"/>
      <c r="Y82" s="177"/>
      <c r="Z82" s="177"/>
      <c r="AA82" s="177"/>
    </row>
    <row r="83" spans="2:27" x14ac:dyDescent="0.25">
      <c r="B83" s="177"/>
      <c r="C83" s="177"/>
      <c r="D83" s="177"/>
      <c r="E83" s="177"/>
      <c r="F83" s="172"/>
      <c r="G83" s="177"/>
      <c r="H83" s="177"/>
      <c r="I83" s="177"/>
      <c r="J83" s="177"/>
      <c r="K83" s="177"/>
      <c r="L83" s="177"/>
      <c r="M83" s="177"/>
      <c r="N83" s="177"/>
      <c r="O83" s="177"/>
      <c r="P83" s="177"/>
      <c r="Q83" s="177"/>
      <c r="R83" s="177"/>
      <c r="S83" s="177"/>
      <c r="T83" s="177"/>
      <c r="U83" s="177"/>
      <c r="V83" s="177"/>
      <c r="W83" s="177"/>
      <c r="X83" s="177"/>
      <c r="Y83" s="177"/>
      <c r="Z83" s="177"/>
      <c r="AA83" s="177"/>
    </row>
    <row r="84" spans="2:27" x14ac:dyDescent="0.25">
      <c r="B84" s="177"/>
      <c r="C84" s="177"/>
      <c r="D84" s="177"/>
      <c r="E84" s="177"/>
      <c r="F84" s="172"/>
      <c r="G84" s="177"/>
      <c r="H84" s="177"/>
      <c r="I84" s="177"/>
      <c r="J84" s="177"/>
      <c r="K84" s="177"/>
      <c r="L84" s="177"/>
      <c r="M84" s="177"/>
      <c r="N84" s="177"/>
      <c r="O84" s="177"/>
      <c r="P84" s="177"/>
      <c r="Q84" s="177"/>
      <c r="R84" s="177"/>
      <c r="S84" s="177"/>
      <c r="T84" s="177"/>
      <c r="U84" s="177"/>
      <c r="V84" s="177"/>
      <c r="W84" s="177"/>
      <c r="X84" s="177"/>
      <c r="Y84" s="177"/>
      <c r="Z84" s="177"/>
      <c r="AA84" s="177"/>
    </row>
    <row r="85" spans="2:27" x14ac:dyDescent="0.25">
      <c r="B85" s="177"/>
      <c r="C85" s="177"/>
      <c r="D85" s="177"/>
      <c r="E85" s="177"/>
      <c r="F85" s="172"/>
      <c r="G85" s="177"/>
      <c r="H85" s="177"/>
      <c r="I85" s="177"/>
      <c r="J85" s="177"/>
      <c r="K85" s="177"/>
      <c r="L85" s="177"/>
      <c r="M85" s="177"/>
      <c r="N85" s="177"/>
      <c r="O85" s="177"/>
      <c r="P85" s="177"/>
      <c r="Q85" s="177"/>
      <c r="R85" s="177"/>
      <c r="S85" s="177"/>
      <c r="T85" s="177"/>
      <c r="U85" s="177"/>
      <c r="V85" s="177"/>
      <c r="W85" s="177"/>
      <c r="X85" s="177"/>
      <c r="Y85" s="177"/>
      <c r="Z85" s="177"/>
      <c r="AA85" s="177"/>
    </row>
    <row r="86" spans="2:27" x14ac:dyDescent="0.25">
      <c r="B86" s="177"/>
      <c r="C86" s="177"/>
      <c r="D86" s="177"/>
      <c r="E86" s="177"/>
      <c r="F86" s="172"/>
      <c r="G86" s="177"/>
      <c r="H86" s="177"/>
      <c r="I86" s="177"/>
      <c r="J86" s="177"/>
      <c r="K86" s="177"/>
      <c r="L86" s="177"/>
      <c r="M86" s="177"/>
      <c r="N86" s="177"/>
      <c r="O86" s="177"/>
      <c r="P86" s="177"/>
      <c r="Q86" s="177"/>
      <c r="R86" s="177"/>
      <c r="S86" s="177"/>
      <c r="T86" s="177"/>
      <c r="U86" s="177"/>
      <c r="V86" s="177"/>
      <c r="W86" s="177"/>
      <c r="X86" s="177"/>
      <c r="Y86" s="177"/>
      <c r="Z86" s="177"/>
      <c r="AA86" s="177"/>
    </row>
    <row r="87" spans="2:27" x14ac:dyDescent="0.25">
      <c r="B87" s="177"/>
      <c r="C87" s="177"/>
      <c r="D87" s="177"/>
      <c r="E87" s="177"/>
      <c r="F87" s="172"/>
      <c r="G87" s="177"/>
      <c r="H87" s="177"/>
      <c r="I87" s="177"/>
      <c r="J87" s="177"/>
      <c r="K87" s="177"/>
      <c r="L87" s="177"/>
      <c r="M87" s="177"/>
      <c r="N87" s="177"/>
      <c r="O87" s="177"/>
      <c r="P87" s="177"/>
      <c r="Q87" s="177"/>
      <c r="R87" s="177"/>
      <c r="S87" s="177"/>
      <c r="T87" s="177"/>
      <c r="U87" s="177"/>
      <c r="V87" s="177"/>
      <c r="W87" s="177"/>
      <c r="X87" s="177"/>
      <c r="Y87" s="177"/>
      <c r="Z87" s="177"/>
      <c r="AA87" s="177"/>
    </row>
    <row r="88" spans="2:27" x14ac:dyDescent="0.25">
      <c r="B88" s="177"/>
      <c r="C88" s="177"/>
      <c r="D88" s="177"/>
      <c r="E88" s="177"/>
      <c r="F88" s="172"/>
      <c r="G88" s="177"/>
      <c r="H88" s="177"/>
      <c r="I88" s="177"/>
      <c r="J88" s="177"/>
      <c r="K88" s="177"/>
      <c r="L88" s="177"/>
      <c r="M88" s="177"/>
      <c r="N88" s="177"/>
      <c r="O88" s="177"/>
      <c r="P88" s="177"/>
      <c r="Q88" s="177"/>
      <c r="R88" s="177"/>
      <c r="S88" s="177"/>
      <c r="T88" s="177"/>
      <c r="U88" s="177"/>
      <c r="V88" s="177"/>
      <c r="W88" s="177"/>
      <c r="X88" s="177"/>
      <c r="Y88" s="177"/>
      <c r="Z88" s="177"/>
      <c r="AA88" s="177"/>
    </row>
  </sheetData>
  <sheetProtection algorithmName="SHA-512" hashValue="cW/1YH6GFL3KLPrrk7nTBw9y0aiccaawSUAcBGbehsD8WsBhvwJ5KJ6+9/vLJvvHNbdz0+pHk4HdsVhf/D6dzQ==" saltValue="+7jUTJJgO0uORNt/S1eZTA==" spinCount="100000" sheet="1" formatColumns="0" formatRows="0"/>
  <protectedRanges>
    <protectedRange sqref="E15:E20" name="Preg_databases"/>
    <protectedRange sqref="D10:D12" name="preg_logos"/>
    <protectedRange sqref="E10:E12" name="Preg_PE"/>
    <protectedRange sqref="C10:C12" name="Preg_dropdowns"/>
  </protectedRanges>
  <mergeCells count="38">
    <mergeCell ref="T26:T27"/>
    <mergeCell ref="A28:A34"/>
    <mergeCell ref="A35:A50"/>
    <mergeCell ref="A51:A56"/>
    <mergeCell ref="R26:R27"/>
    <mergeCell ref="D24:D26"/>
    <mergeCell ref="R23:T25"/>
    <mergeCell ref="F23:H25"/>
    <mergeCell ref="I23:K25"/>
    <mergeCell ref="S26:S27"/>
    <mergeCell ref="A57:A64"/>
    <mergeCell ref="Q26:Q27"/>
    <mergeCell ref="G26:G27"/>
    <mergeCell ref="H26:H27"/>
    <mergeCell ref="I26:I27"/>
    <mergeCell ref="J26:J27"/>
    <mergeCell ref="K26:K27"/>
    <mergeCell ref="L26:L27"/>
    <mergeCell ref="M26:M27"/>
    <mergeCell ref="N26:N27"/>
    <mergeCell ref="O26:O27"/>
    <mergeCell ref="P26:P27"/>
    <mergeCell ref="B1:O4"/>
    <mergeCell ref="B5:T6"/>
    <mergeCell ref="L23:M25"/>
    <mergeCell ref="N23:N25"/>
    <mergeCell ref="O23:Q25"/>
    <mergeCell ref="C9:D9"/>
    <mergeCell ref="C8:E8"/>
    <mergeCell ref="C18:D18"/>
    <mergeCell ref="C19:D19"/>
    <mergeCell ref="C14:E14"/>
    <mergeCell ref="C20:D20"/>
    <mergeCell ref="C15:D15"/>
    <mergeCell ref="C16:D16"/>
    <mergeCell ref="C17:D17"/>
    <mergeCell ref="E23:E27"/>
    <mergeCell ref="F26:F27"/>
  </mergeCells>
  <conditionalFormatting sqref="F23 F26 F28:F64 K7:K21 B25:B26 K70:K1048576">
    <cfRule type="expression" dxfId="29" priority="131">
      <formula>#REF!</formula>
    </cfRule>
  </conditionalFormatting>
  <conditionalFormatting sqref="F23:H64">
    <cfRule type="expression" dxfId="28" priority="6" stopIfTrue="1">
      <formula>$E$20="No"</formula>
    </cfRule>
  </conditionalFormatting>
  <conditionalFormatting sqref="F28:I64 L28:T64">
    <cfRule type="cellIs" dxfId="27" priority="111" operator="greaterThan">
      <formula>$D28</formula>
    </cfRule>
  </conditionalFormatting>
  <conditionalFormatting sqref="F28:T64">
    <cfRule type="cellIs" dxfId="26" priority="11" operator="equal">
      <formula>"ND"</formula>
    </cfRule>
  </conditionalFormatting>
  <conditionalFormatting sqref="I23:K64">
    <cfRule type="expression" dxfId="25" priority="5">
      <formula>$E$15="No"</formula>
    </cfRule>
  </conditionalFormatting>
  <conditionalFormatting sqref="J28:K64">
    <cfRule type="cellIs" dxfId="23" priority="136" operator="greaterThan">
      <formula>$D28</formula>
    </cfRule>
  </conditionalFormatting>
  <conditionalFormatting sqref="L23:M64">
    <cfRule type="expression" dxfId="22" priority="4" stopIfTrue="1">
      <formula>$E$16="No"</formula>
    </cfRule>
  </conditionalFormatting>
  <conditionalFormatting sqref="N23:N64">
    <cfRule type="expression" dxfId="20" priority="3" stopIfTrue="1">
      <formula>$E$17="No"</formula>
    </cfRule>
  </conditionalFormatting>
  <conditionalFormatting sqref="O23:Q64">
    <cfRule type="expression" dxfId="18" priority="2" stopIfTrue="1">
      <formula>$E$18="No"</formula>
    </cfRule>
  </conditionalFormatting>
  <conditionalFormatting sqref="R23:T64">
    <cfRule type="expression" dxfId="16" priority="1" stopIfTrue="1">
      <formula>$E$19="No"</formula>
    </cfRule>
  </conditionalFormatting>
  <dataValidations count="2">
    <dataValidation type="decimal" errorStyle="warning" allowBlank="1" showInputMessage="1" showErrorMessage="1" errorTitle="Number Needed" error="Please ensure a valid number is inputted into this cell." sqref="E10:E12" xr:uid="{A5B8AE15-AEDF-41DF-946B-7BA6A5BB39CD}">
      <formula1>0</formula1>
      <formula2>250</formula2>
    </dataValidation>
    <dataValidation type="list" allowBlank="1" showInputMessage="1" showErrorMessage="1" sqref="E15:E20" xr:uid="{B2F5039D-20DD-448C-A057-2ACF1C6F0079}">
      <formula1>"Yes,No"</formula1>
    </dataValidation>
  </dataValidations>
  <pageMargins left="0.70866141732283472" right="0.70866141732283472" top="0.74803149606299213" bottom="0.74803149606299213" header="0.31496062992125984" footer="0.31496062992125984"/>
  <pageSetup paperSize="9" scale="52" fitToHeight="2" orientation="landscape" r:id="rId1"/>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124" id="{AC3166F4-790A-4D69-8BB1-A6BD37BD3D15}">
            <xm:f>$D35&gt;TULs!Z12</xm:f>
            <x14:dxf>
              <fill>
                <patternFill>
                  <bgColor rgb="FFFF0000"/>
                </patternFill>
              </fill>
            </x14:dxf>
          </x14:cfRule>
          <xm:sqref>I35:K64</xm:sqref>
        </x14:conditionalFormatting>
        <x14:conditionalFormatting xmlns:xm="http://schemas.microsoft.com/office/excel/2006/main">
          <x14:cfRule type="expression" priority="125" id="{AC3166F4-790A-4D69-8BB1-A6BD37BD3D15}">
            <xm:f>$D35&gt;TULs!AF12</xm:f>
            <x14:dxf>
              <fill>
                <patternFill>
                  <bgColor rgb="FFFF0000"/>
                </patternFill>
              </fill>
            </x14:dxf>
          </x14:cfRule>
          <xm:sqref>L35:M64</xm:sqref>
        </x14:conditionalFormatting>
        <x14:conditionalFormatting xmlns:xm="http://schemas.microsoft.com/office/excel/2006/main">
          <x14:cfRule type="expression" priority="126" id="{AC3166F4-790A-4D69-8BB1-A6BD37BD3D15}">
            <xm:f>$D35&gt;TULs!AJ12</xm:f>
            <x14:dxf>
              <fill>
                <patternFill>
                  <bgColor rgb="FFFF0000"/>
                </patternFill>
              </fill>
            </x14:dxf>
          </x14:cfRule>
          <xm:sqref>N35:N64</xm:sqref>
        </x14:conditionalFormatting>
        <x14:conditionalFormatting xmlns:xm="http://schemas.microsoft.com/office/excel/2006/main">
          <x14:cfRule type="expression" priority="127" id="{AC3166F4-790A-4D69-8BB1-A6BD37BD3D15}">
            <xm:f>$D35&gt;TULs!AL12</xm:f>
            <x14:dxf>
              <fill>
                <patternFill>
                  <bgColor rgb="FFFF0000"/>
                </patternFill>
              </fill>
            </x14:dxf>
          </x14:cfRule>
          <xm:sqref>O35:Q64</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4B510665-2587-4298-92BB-007282B06328}">
          <x14:formula1>
            <xm:f>'Custom Products'!$A$55:$A$74</xm:f>
          </x14:formula1>
          <xm:sqref>C10:C12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61C437-B201-4A1C-B74F-6B868C4912C9}">
  <sheetPr codeName="Sheet6">
    <tabColor theme="0" tint="-0.249977111117893"/>
    <pageSetUpPr fitToPage="1"/>
  </sheetPr>
  <dimension ref="A1:AI39"/>
  <sheetViews>
    <sheetView zoomScaleNormal="100" workbookViewId="0">
      <selection activeCell="H5" sqref="H5"/>
    </sheetView>
  </sheetViews>
  <sheetFormatPr defaultRowHeight="15" x14ac:dyDescent="0.25"/>
  <cols>
    <col min="1" max="1" width="3" customWidth="1"/>
    <col min="2" max="2" width="28.5703125" customWidth="1"/>
    <col min="3" max="5" width="32.42578125" customWidth="1"/>
  </cols>
  <sheetData>
    <row r="1" spans="1:35" ht="63.75" customHeight="1" x14ac:dyDescent="0.25">
      <c r="A1" s="405" t="s">
        <v>372</v>
      </c>
      <c r="B1" s="405"/>
      <c r="C1" s="405"/>
      <c r="D1" s="405"/>
      <c r="E1" s="405"/>
      <c r="F1" s="405"/>
      <c r="G1" s="405"/>
      <c r="H1" s="405"/>
      <c r="I1" s="405"/>
      <c r="J1" s="405"/>
      <c r="K1" s="405"/>
      <c r="L1" s="177"/>
      <c r="M1" s="177"/>
      <c r="N1" s="177"/>
      <c r="O1" s="177"/>
      <c r="P1" s="177"/>
      <c r="Q1" s="177"/>
      <c r="R1" s="177"/>
      <c r="S1" s="177"/>
      <c r="T1" s="177"/>
      <c r="U1" s="177"/>
      <c r="V1" s="177"/>
      <c r="W1" s="177"/>
      <c r="X1" s="177"/>
      <c r="Y1" s="177"/>
      <c r="Z1" s="177"/>
      <c r="AA1" s="177"/>
      <c r="AB1" s="177"/>
      <c r="AC1" s="177"/>
      <c r="AD1" s="177"/>
      <c r="AE1" s="177"/>
      <c r="AF1" s="177"/>
      <c r="AG1" s="177"/>
      <c r="AH1" s="177"/>
      <c r="AI1" s="177"/>
    </row>
    <row r="2" spans="1:35" ht="18.75" x14ac:dyDescent="0.3">
      <c r="A2" s="128"/>
      <c r="B2" s="128"/>
      <c r="C2" s="128"/>
      <c r="D2" s="128"/>
      <c r="E2" s="128"/>
      <c r="F2" s="128"/>
      <c r="G2" s="177"/>
      <c r="H2" s="177"/>
      <c r="I2" s="177"/>
      <c r="J2" s="177"/>
      <c r="K2" s="177"/>
      <c r="L2" s="177"/>
      <c r="M2" s="177"/>
      <c r="N2" s="177"/>
      <c r="O2" s="177"/>
      <c r="P2" s="177"/>
      <c r="Q2" s="177"/>
      <c r="R2" s="177"/>
      <c r="S2" s="177"/>
      <c r="T2" s="177"/>
      <c r="U2" s="177"/>
      <c r="V2" s="177"/>
      <c r="W2" s="177"/>
      <c r="X2" s="177"/>
      <c r="Y2" s="177"/>
      <c r="Z2" s="177"/>
      <c r="AA2" s="177"/>
      <c r="AB2" s="177"/>
      <c r="AC2" s="177"/>
      <c r="AD2" s="177"/>
      <c r="AE2" s="177"/>
      <c r="AF2" s="177"/>
      <c r="AG2" s="177"/>
      <c r="AH2" s="177"/>
      <c r="AI2" s="177"/>
    </row>
    <row r="3" spans="1:35" ht="18.600000000000001" customHeight="1" x14ac:dyDescent="0.25">
      <c r="A3" s="177"/>
      <c r="B3" s="411" t="s">
        <v>396</v>
      </c>
      <c r="C3" s="411"/>
      <c r="D3" s="411"/>
      <c r="E3" s="411"/>
      <c r="F3" s="411"/>
      <c r="G3" s="411"/>
      <c r="H3" s="411"/>
      <c r="I3" s="411"/>
      <c r="J3" s="177"/>
      <c r="K3" s="177"/>
      <c r="L3" s="177"/>
      <c r="M3" s="177"/>
      <c r="N3" s="177"/>
      <c r="O3" s="177"/>
      <c r="P3" s="177"/>
      <c r="Q3" s="177"/>
      <c r="R3" s="177"/>
      <c r="S3" s="177"/>
      <c r="T3" s="177"/>
      <c r="U3" s="177"/>
      <c r="V3" s="177"/>
      <c r="W3" s="177"/>
      <c r="X3" s="177"/>
      <c r="Y3" s="177"/>
      <c r="Z3" s="177"/>
      <c r="AA3" s="177"/>
      <c r="AB3" s="177"/>
      <c r="AC3" s="177"/>
      <c r="AD3" s="177"/>
      <c r="AE3" s="177"/>
      <c r="AF3" s="177"/>
      <c r="AG3" s="177"/>
      <c r="AH3" s="177"/>
      <c r="AI3" s="177"/>
    </row>
    <row r="4" spans="1:35" ht="124.5" customHeight="1" x14ac:dyDescent="0.25">
      <c r="A4" s="177"/>
      <c r="B4" s="411"/>
      <c r="C4" s="411"/>
      <c r="D4" s="411"/>
      <c r="E4" s="411"/>
      <c r="F4" s="411"/>
      <c r="G4" s="411"/>
      <c r="H4" s="411"/>
      <c r="I4" s="411"/>
      <c r="J4" s="177"/>
      <c r="K4" s="177"/>
      <c r="L4" s="177"/>
      <c r="M4" s="177"/>
      <c r="N4" s="177"/>
      <c r="O4" s="177"/>
      <c r="P4" s="177"/>
      <c r="Q4" s="177"/>
      <c r="R4" s="177"/>
      <c r="S4" s="177"/>
      <c r="T4" s="177"/>
      <c r="U4" s="177"/>
      <c r="V4" s="177"/>
      <c r="W4" s="177"/>
      <c r="X4" s="177"/>
      <c r="Y4" s="177"/>
      <c r="Z4" s="177"/>
      <c r="AA4" s="177"/>
      <c r="AB4" s="177"/>
      <c r="AC4" s="177"/>
      <c r="AD4" s="177"/>
      <c r="AE4" s="177"/>
      <c r="AF4" s="177"/>
      <c r="AG4" s="177"/>
      <c r="AH4" s="177"/>
      <c r="AI4" s="177"/>
    </row>
    <row r="5" spans="1:35" ht="18.75" x14ac:dyDescent="0.3">
      <c r="A5" s="128"/>
      <c r="B5" s="128"/>
      <c r="C5" s="128"/>
      <c r="D5" s="128"/>
      <c r="E5" s="128"/>
      <c r="F5" s="128"/>
      <c r="G5" s="177"/>
      <c r="H5" s="177"/>
      <c r="I5" s="177"/>
      <c r="J5" s="177"/>
      <c r="K5" s="177"/>
      <c r="L5" s="177"/>
      <c r="M5" s="177"/>
      <c r="N5" s="177"/>
      <c r="O5" s="177"/>
      <c r="P5" s="177"/>
      <c r="Q5" s="177"/>
      <c r="R5" s="177"/>
      <c r="S5" s="177"/>
      <c r="T5" s="177"/>
      <c r="U5" s="177"/>
      <c r="V5" s="177"/>
      <c r="W5" s="177"/>
      <c r="X5" s="177"/>
      <c r="Y5" s="177"/>
      <c r="Z5" s="177"/>
      <c r="AA5" s="177"/>
      <c r="AB5" s="177"/>
      <c r="AC5" s="177"/>
      <c r="AD5" s="177"/>
      <c r="AE5" s="177"/>
      <c r="AF5" s="177"/>
      <c r="AG5" s="177"/>
      <c r="AH5" s="177"/>
      <c r="AI5" s="177"/>
    </row>
    <row r="6" spans="1:35" ht="18.75" x14ac:dyDescent="0.3">
      <c r="A6" s="128"/>
      <c r="B6" s="128" t="s">
        <v>309</v>
      </c>
      <c r="C6" s="128"/>
      <c r="D6" s="128"/>
      <c r="E6" s="128"/>
      <c r="F6" s="128"/>
      <c r="G6" s="177"/>
      <c r="H6" s="177"/>
      <c r="I6" s="177"/>
      <c r="J6" s="177"/>
      <c r="K6" s="177"/>
      <c r="L6" s="177"/>
      <c r="M6" s="177"/>
      <c r="N6" s="177"/>
      <c r="O6" s="177"/>
      <c r="P6" s="177"/>
      <c r="Q6" s="177"/>
      <c r="R6" s="177"/>
      <c r="S6" s="177"/>
      <c r="T6" s="177"/>
      <c r="U6" s="177"/>
      <c r="V6" s="177"/>
      <c r="W6" s="177"/>
      <c r="X6" s="177"/>
      <c r="Y6" s="177"/>
      <c r="Z6" s="177"/>
      <c r="AA6" s="177"/>
      <c r="AB6" s="177"/>
      <c r="AC6" s="177"/>
      <c r="AD6" s="177"/>
      <c r="AE6" s="177"/>
      <c r="AF6" s="177"/>
      <c r="AG6" s="177"/>
      <c r="AH6" s="177"/>
      <c r="AI6" s="177"/>
    </row>
    <row r="7" spans="1:35" ht="18.75" x14ac:dyDescent="0.3">
      <c r="A7" s="128"/>
      <c r="B7" s="128"/>
      <c r="C7" s="128"/>
      <c r="D7" s="128"/>
      <c r="E7" s="128"/>
      <c r="F7" s="128"/>
      <c r="G7" s="177"/>
      <c r="H7" s="177"/>
      <c r="I7" s="177"/>
      <c r="J7" s="177"/>
      <c r="K7" s="177"/>
      <c r="L7" s="177"/>
      <c r="M7" s="177"/>
      <c r="N7" s="177"/>
      <c r="O7" s="177"/>
      <c r="P7" s="177"/>
      <c r="Q7" s="177"/>
      <c r="R7" s="177"/>
      <c r="S7" s="177"/>
      <c r="T7" s="177"/>
      <c r="U7" s="177"/>
      <c r="V7" s="177"/>
      <c r="W7" s="177"/>
      <c r="X7" s="177"/>
      <c r="Y7" s="177"/>
      <c r="Z7" s="177"/>
      <c r="AA7" s="177"/>
      <c r="AB7" s="177"/>
      <c r="AC7" s="177"/>
      <c r="AD7" s="177"/>
      <c r="AE7" s="177"/>
      <c r="AF7" s="177"/>
      <c r="AG7" s="177"/>
      <c r="AH7" s="177"/>
      <c r="AI7" s="177"/>
    </row>
    <row r="8" spans="1:35" ht="18.75" x14ac:dyDescent="0.3">
      <c r="A8" s="352"/>
      <c r="B8" s="353" t="s">
        <v>310</v>
      </c>
      <c r="C8" s="352"/>
      <c r="D8" s="352"/>
      <c r="E8" s="352"/>
      <c r="F8" s="352"/>
      <c r="G8" s="354"/>
      <c r="H8" s="354"/>
      <c r="I8" s="354"/>
      <c r="J8" s="354"/>
      <c r="K8" s="354"/>
      <c r="L8" s="177"/>
      <c r="M8" s="177"/>
      <c r="N8" s="177"/>
      <c r="O8" s="177"/>
      <c r="P8" s="177"/>
      <c r="Q8" s="177"/>
      <c r="R8" s="177"/>
      <c r="S8" s="177"/>
      <c r="T8" s="177"/>
      <c r="U8" s="177"/>
      <c r="V8" s="177"/>
      <c r="W8" s="177"/>
      <c r="X8" s="177"/>
      <c r="Y8" s="177"/>
      <c r="Z8" s="177"/>
      <c r="AA8" s="177"/>
      <c r="AB8" s="177"/>
      <c r="AC8" s="177"/>
      <c r="AD8" s="177"/>
      <c r="AE8" s="177"/>
      <c r="AF8" s="177"/>
      <c r="AG8" s="177"/>
      <c r="AH8" s="177"/>
      <c r="AI8" s="177"/>
    </row>
    <row r="9" spans="1:35" ht="182.85" customHeight="1" x14ac:dyDescent="0.3">
      <c r="A9" s="128"/>
      <c r="B9" s="409" t="s">
        <v>401</v>
      </c>
      <c r="C9" s="410"/>
      <c r="D9" s="410"/>
      <c r="E9" s="410"/>
      <c r="F9" s="410"/>
      <c r="G9" s="410"/>
      <c r="H9" s="410"/>
      <c r="I9" s="410"/>
      <c r="J9" s="177"/>
      <c r="K9" s="177"/>
      <c r="L9" s="177"/>
      <c r="M9" s="177"/>
      <c r="N9" s="177"/>
      <c r="O9" s="177"/>
      <c r="P9" s="177"/>
      <c r="Q9" s="177"/>
      <c r="R9" s="177"/>
      <c r="S9" s="177"/>
      <c r="T9" s="177"/>
      <c r="U9" s="177"/>
      <c r="V9" s="177"/>
      <c r="W9" s="177"/>
      <c r="X9" s="177"/>
      <c r="Y9" s="177"/>
      <c r="Z9" s="177"/>
      <c r="AA9" s="177"/>
      <c r="AB9" s="177"/>
      <c r="AC9" s="177"/>
      <c r="AD9" s="177"/>
      <c r="AE9" s="177"/>
      <c r="AF9" s="177"/>
      <c r="AG9" s="177"/>
      <c r="AH9" s="177"/>
      <c r="AI9" s="177"/>
    </row>
    <row r="10" spans="1:35" ht="18.75" x14ac:dyDescent="0.3">
      <c r="A10" s="128"/>
      <c r="B10" s="128"/>
      <c r="C10" s="128"/>
      <c r="D10" s="128"/>
      <c r="E10" s="128"/>
      <c r="F10" s="128"/>
      <c r="G10" s="177"/>
      <c r="H10" s="177"/>
      <c r="I10" s="177"/>
      <c r="J10" s="177"/>
      <c r="K10" s="177"/>
      <c r="L10" s="177"/>
      <c r="M10" s="177"/>
      <c r="N10" s="177"/>
      <c r="O10" s="177"/>
      <c r="P10" s="177"/>
      <c r="Q10" s="177"/>
      <c r="R10" s="177"/>
      <c r="S10" s="177"/>
      <c r="T10" s="177"/>
      <c r="U10" s="177"/>
      <c r="V10" s="177"/>
      <c r="W10" s="177"/>
      <c r="X10" s="177"/>
      <c r="Y10" s="177"/>
      <c r="Z10" s="177"/>
      <c r="AA10" s="177"/>
      <c r="AB10" s="177"/>
      <c r="AC10" s="177"/>
      <c r="AD10" s="177"/>
      <c r="AE10" s="177"/>
      <c r="AF10" s="177"/>
      <c r="AG10" s="177"/>
      <c r="AH10" s="177"/>
      <c r="AI10" s="177"/>
    </row>
    <row r="11" spans="1:35" ht="18.75" x14ac:dyDescent="0.3">
      <c r="A11" s="352"/>
      <c r="B11" s="353" t="s">
        <v>311</v>
      </c>
      <c r="C11" s="352"/>
      <c r="D11" s="352"/>
      <c r="E11" s="352"/>
      <c r="F11" s="352"/>
      <c r="G11" s="354"/>
      <c r="H11" s="354"/>
      <c r="I11" s="354"/>
      <c r="J11" s="354"/>
      <c r="K11" s="354"/>
      <c r="L11" s="177"/>
      <c r="M11" s="177"/>
      <c r="N11" s="177"/>
      <c r="O11" s="177"/>
      <c r="P11" s="177"/>
      <c r="Q11" s="177"/>
      <c r="R11" s="177"/>
      <c r="S11" s="177"/>
      <c r="T11" s="177"/>
      <c r="U11" s="177"/>
      <c r="V11" s="177"/>
      <c r="W11" s="177"/>
      <c r="X11" s="177"/>
      <c r="Y11" s="177"/>
      <c r="Z11" s="177"/>
      <c r="AA11" s="177"/>
      <c r="AB11" s="177"/>
      <c r="AC11" s="177"/>
      <c r="AD11" s="177"/>
      <c r="AE11" s="177"/>
      <c r="AF11" s="177"/>
      <c r="AG11" s="177"/>
      <c r="AH11" s="177"/>
      <c r="AI11" s="177"/>
    </row>
    <row r="12" spans="1:35" ht="18.75" x14ac:dyDescent="0.3">
      <c r="A12" s="128"/>
      <c r="B12" s="408" t="s">
        <v>313</v>
      </c>
      <c r="C12" s="408"/>
      <c r="D12" s="408"/>
      <c r="E12" s="408"/>
      <c r="F12" s="408"/>
      <c r="G12" s="408"/>
      <c r="H12" s="408"/>
      <c r="I12" s="408"/>
      <c r="J12" s="177"/>
      <c r="K12" s="177"/>
      <c r="L12" s="177"/>
      <c r="M12" s="177"/>
      <c r="N12" s="177"/>
      <c r="O12" s="177"/>
      <c r="P12" s="177"/>
      <c r="Q12" s="177"/>
      <c r="R12" s="177"/>
      <c r="S12" s="177"/>
      <c r="T12" s="177"/>
      <c r="U12" s="177"/>
      <c r="V12" s="177"/>
      <c r="W12" s="177"/>
      <c r="X12" s="177"/>
      <c r="Y12" s="177"/>
      <c r="Z12" s="177"/>
      <c r="AA12" s="177"/>
      <c r="AB12" s="177"/>
      <c r="AC12" s="177"/>
      <c r="AD12" s="177"/>
      <c r="AE12" s="177"/>
      <c r="AF12" s="177"/>
      <c r="AG12" s="177"/>
      <c r="AH12" s="177"/>
      <c r="AI12" s="177"/>
    </row>
    <row r="13" spans="1:35" ht="54" customHeight="1" x14ac:dyDescent="0.3">
      <c r="A13" s="128"/>
      <c r="B13" s="406"/>
      <c r="C13" s="407"/>
      <c r="D13" s="407"/>
      <c r="E13" s="407"/>
      <c r="F13" s="407"/>
      <c r="G13" s="407"/>
      <c r="H13" s="407"/>
      <c r="I13" s="407"/>
      <c r="J13" s="177"/>
      <c r="K13" s="177"/>
      <c r="L13" s="177"/>
      <c r="M13" s="177"/>
      <c r="N13" s="177"/>
      <c r="O13" s="177"/>
      <c r="P13" s="177"/>
      <c r="Q13" s="177"/>
      <c r="R13" s="177"/>
      <c r="S13" s="177"/>
      <c r="T13" s="177"/>
      <c r="U13" s="177"/>
      <c r="V13" s="177"/>
      <c r="W13" s="177"/>
      <c r="X13" s="177"/>
      <c r="Y13" s="177"/>
      <c r="Z13" s="177"/>
      <c r="AA13" s="177"/>
      <c r="AB13" s="177"/>
      <c r="AC13" s="177"/>
      <c r="AD13" s="177"/>
      <c r="AE13" s="177"/>
      <c r="AF13" s="177"/>
      <c r="AG13" s="177"/>
      <c r="AH13" s="177"/>
      <c r="AI13" s="177"/>
    </row>
    <row r="14" spans="1:35" ht="18.75" x14ac:dyDescent="0.3">
      <c r="A14" s="128"/>
      <c r="B14" s="128"/>
      <c r="C14" s="128"/>
      <c r="D14" s="128"/>
      <c r="E14" s="128"/>
      <c r="F14" s="128"/>
      <c r="G14" s="177"/>
      <c r="H14" s="177"/>
      <c r="I14" s="177"/>
      <c r="J14" s="177"/>
      <c r="K14" s="177"/>
      <c r="L14" s="177"/>
      <c r="M14" s="177"/>
      <c r="N14" s="177"/>
      <c r="O14" s="177"/>
      <c r="P14" s="177"/>
      <c r="Q14" s="177"/>
      <c r="R14" s="177"/>
      <c r="S14" s="177"/>
      <c r="T14" s="177"/>
      <c r="U14" s="177"/>
      <c r="V14" s="177"/>
      <c r="W14" s="177"/>
      <c r="X14" s="177"/>
      <c r="Y14" s="177"/>
      <c r="Z14" s="177"/>
      <c r="AA14" s="177"/>
      <c r="AB14" s="177"/>
      <c r="AC14" s="177"/>
      <c r="AD14" s="177"/>
      <c r="AE14" s="177"/>
      <c r="AF14" s="177"/>
      <c r="AG14" s="177"/>
      <c r="AH14" s="177"/>
      <c r="AI14" s="177"/>
    </row>
    <row r="15" spans="1:35" ht="18.75" x14ac:dyDescent="0.3">
      <c r="A15" s="352"/>
      <c r="B15" s="353" t="s">
        <v>312</v>
      </c>
      <c r="C15" s="352"/>
      <c r="D15" s="352"/>
      <c r="E15" s="352"/>
      <c r="F15" s="352"/>
      <c r="G15" s="354"/>
      <c r="H15" s="354"/>
      <c r="I15" s="354"/>
      <c r="J15" s="354"/>
      <c r="K15" s="354"/>
      <c r="L15" s="177"/>
      <c r="M15" s="177"/>
      <c r="N15" s="177"/>
      <c r="O15" s="177"/>
      <c r="P15" s="177"/>
      <c r="Q15" s="177"/>
      <c r="R15" s="177"/>
      <c r="S15" s="177"/>
      <c r="T15" s="177"/>
      <c r="U15" s="177"/>
      <c r="V15" s="177"/>
      <c r="W15" s="177"/>
      <c r="X15" s="177"/>
      <c r="Y15" s="177"/>
      <c r="Z15" s="177"/>
      <c r="AA15" s="177"/>
      <c r="AB15" s="177"/>
      <c r="AC15" s="177"/>
      <c r="AD15" s="177"/>
      <c r="AE15" s="177"/>
      <c r="AF15" s="177"/>
      <c r="AG15" s="177"/>
      <c r="AH15" s="177"/>
      <c r="AI15" s="177"/>
    </row>
    <row r="16" spans="1:35" ht="48.6" customHeight="1" x14ac:dyDescent="0.3">
      <c r="A16" s="128"/>
      <c r="B16" s="409" t="s">
        <v>405</v>
      </c>
      <c r="C16" s="410"/>
      <c r="D16" s="410"/>
      <c r="E16" s="410"/>
      <c r="F16" s="128"/>
      <c r="G16" s="177"/>
      <c r="H16" s="177"/>
      <c r="I16" s="177"/>
      <c r="J16" s="177"/>
      <c r="K16" s="177"/>
      <c r="L16" s="177"/>
      <c r="M16" s="177"/>
      <c r="N16" s="177"/>
      <c r="O16" s="177"/>
      <c r="P16" s="177"/>
      <c r="Q16" s="177"/>
      <c r="R16" s="177"/>
      <c r="S16" s="177"/>
      <c r="T16" s="177"/>
      <c r="U16" s="177"/>
      <c r="V16" s="177"/>
      <c r="W16" s="177"/>
      <c r="X16" s="177"/>
      <c r="Y16" s="177"/>
      <c r="Z16" s="177"/>
      <c r="AA16" s="177"/>
      <c r="AB16" s="177"/>
      <c r="AC16" s="177"/>
      <c r="AD16" s="177"/>
      <c r="AE16" s="177"/>
      <c r="AF16" s="177"/>
      <c r="AG16" s="177"/>
      <c r="AH16" s="177"/>
      <c r="AI16" s="177"/>
    </row>
    <row r="17" spans="1:35" ht="18.75" x14ac:dyDescent="0.3">
      <c r="A17" s="128"/>
      <c r="B17" s="128"/>
      <c r="C17" s="128"/>
      <c r="D17" s="128"/>
      <c r="E17" s="128"/>
      <c r="F17" s="128"/>
      <c r="G17" s="177"/>
      <c r="H17" s="177"/>
      <c r="I17" s="177"/>
      <c r="J17" s="177"/>
      <c r="K17" s="177"/>
      <c r="L17" s="177"/>
      <c r="M17" s="177"/>
      <c r="N17" s="177"/>
      <c r="O17" s="177"/>
      <c r="P17" s="177"/>
      <c r="Q17" s="177"/>
      <c r="R17" s="177"/>
      <c r="S17" s="177"/>
      <c r="T17" s="177"/>
      <c r="U17" s="177"/>
      <c r="V17" s="177"/>
      <c r="W17" s="177"/>
      <c r="X17" s="177"/>
      <c r="Y17" s="177"/>
      <c r="Z17" s="177"/>
      <c r="AA17" s="177"/>
      <c r="AB17" s="177"/>
      <c r="AC17" s="177"/>
      <c r="AD17" s="177"/>
      <c r="AE17" s="177"/>
      <c r="AF17" s="177"/>
      <c r="AG17" s="177"/>
      <c r="AH17" s="177"/>
      <c r="AI17" s="177"/>
    </row>
    <row r="18" spans="1:35" ht="15" customHeight="1" x14ac:dyDescent="0.25">
      <c r="A18" s="404" t="s">
        <v>404</v>
      </c>
      <c r="B18" s="404"/>
      <c r="C18" s="404"/>
      <c r="D18" s="404"/>
      <c r="E18" s="404"/>
      <c r="F18" s="404"/>
      <c r="G18" s="404"/>
      <c r="H18" s="404"/>
      <c r="I18" s="404"/>
      <c r="J18" s="404"/>
      <c r="K18" s="404"/>
      <c r="L18" s="355"/>
      <c r="M18" s="355"/>
      <c r="N18" s="355"/>
      <c r="O18" s="355"/>
      <c r="P18" s="355"/>
      <c r="Q18" s="355"/>
      <c r="R18" s="355"/>
      <c r="S18" s="177"/>
      <c r="T18" s="177"/>
      <c r="U18" s="177"/>
      <c r="V18" s="177"/>
      <c r="W18" s="177"/>
      <c r="X18" s="177"/>
      <c r="Y18" s="177"/>
      <c r="Z18" s="177"/>
      <c r="AA18" s="177"/>
      <c r="AB18" s="177"/>
      <c r="AC18" s="177"/>
      <c r="AD18" s="177"/>
      <c r="AE18" s="177"/>
      <c r="AF18" s="177"/>
      <c r="AG18" s="177"/>
    </row>
    <row r="19" spans="1:35" ht="15" customHeight="1" x14ac:dyDescent="0.25">
      <c r="A19" s="404"/>
      <c r="B19" s="404"/>
      <c r="C19" s="404"/>
      <c r="D19" s="404"/>
      <c r="E19" s="404"/>
      <c r="F19" s="404"/>
      <c r="G19" s="404"/>
      <c r="H19" s="404"/>
      <c r="I19" s="404"/>
      <c r="J19" s="404"/>
      <c r="K19" s="404"/>
      <c r="L19" s="355"/>
      <c r="M19" s="355"/>
      <c r="N19" s="355"/>
      <c r="O19" s="355"/>
      <c r="P19" s="355"/>
      <c r="Q19" s="355"/>
      <c r="R19" s="355"/>
      <c r="S19" s="177"/>
      <c r="T19" s="177"/>
      <c r="U19" s="177"/>
      <c r="V19" s="177"/>
      <c r="W19" s="177"/>
      <c r="X19" s="177"/>
      <c r="Y19" s="177"/>
      <c r="Z19" s="177"/>
      <c r="AA19" s="177"/>
      <c r="AB19" s="177"/>
      <c r="AC19" s="177"/>
      <c r="AD19" s="177"/>
      <c r="AE19" s="177"/>
      <c r="AF19" s="177"/>
      <c r="AG19" s="177"/>
    </row>
    <row r="20" spans="1:35" ht="129" customHeight="1" x14ac:dyDescent="0.25">
      <c r="A20" s="404"/>
      <c r="B20" s="404"/>
      <c r="C20" s="404"/>
      <c r="D20" s="404"/>
      <c r="E20" s="404"/>
      <c r="F20" s="404"/>
      <c r="G20" s="404"/>
      <c r="H20" s="404"/>
      <c r="I20" s="404"/>
      <c r="J20" s="404"/>
      <c r="K20" s="404"/>
      <c r="L20" s="355"/>
      <c r="M20" s="355"/>
      <c r="N20" s="355"/>
      <c r="O20" s="355"/>
      <c r="P20" s="355"/>
      <c r="Q20" s="355"/>
      <c r="R20" s="355"/>
      <c r="S20" s="177"/>
      <c r="T20" s="177"/>
      <c r="U20" s="177"/>
      <c r="V20" s="177"/>
      <c r="W20" s="177"/>
      <c r="X20" s="177"/>
      <c r="Y20" s="177"/>
      <c r="Z20" s="177"/>
      <c r="AA20" s="177"/>
      <c r="AB20" s="177"/>
      <c r="AC20" s="177"/>
      <c r="AD20" s="177"/>
      <c r="AE20" s="177"/>
      <c r="AF20" s="177"/>
      <c r="AG20" s="177"/>
    </row>
    <row r="21" spans="1:35" ht="18.75" x14ac:dyDescent="0.3">
      <c r="A21" s="128"/>
      <c r="B21" s="177"/>
      <c r="C21" s="241"/>
      <c r="D21" s="241"/>
      <c r="E21" s="128"/>
      <c r="F21" s="128"/>
      <c r="G21" s="177"/>
      <c r="H21" s="177"/>
      <c r="I21" s="177"/>
      <c r="J21" s="177"/>
      <c r="K21" s="177"/>
      <c r="L21" s="177"/>
      <c r="M21" s="177"/>
      <c r="N21" s="177"/>
      <c r="O21" s="177"/>
      <c r="P21" s="177"/>
      <c r="Q21" s="177"/>
      <c r="R21" s="177"/>
      <c r="S21" s="177"/>
      <c r="T21" s="177"/>
      <c r="U21" s="177"/>
      <c r="V21" s="177"/>
      <c r="W21" s="177"/>
      <c r="X21" s="177"/>
      <c r="Y21" s="177"/>
      <c r="Z21" s="177"/>
      <c r="AA21" s="177"/>
      <c r="AB21" s="177"/>
      <c r="AC21" s="177"/>
      <c r="AD21" s="177"/>
      <c r="AE21" s="177"/>
      <c r="AF21" s="177"/>
      <c r="AG21" s="177"/>
      <c r="AH21" s="177"/>
      <c r="AI21" s="177"/>
    </row>
    <row r="22" spans="1:35" ht="18.75" x14ac:dyDescent="0.3">
      <c r="A22" s="128"/>
      <c r="B22" s="177"/>
      <c r="C22" s="177"/>
      <c r="D22" s="177"/>
      <c r="E22" s="242"/>
      <c r="F22" s="242"/>
      <c r="G22" s="177"/>
      <c r="H22" s="177"/>
      <c r="I22" s="177"/>
      <c r="J22" s="177"/>
      <c r="K22" s="177"/>
      <c r="L22" s="177"/>
      <c r="M22" s="177"/>
      <c r="N22" s="177"/>
      <c r="O22" s="177"/>
      <c r="P22" s="177"/>
      <c r="Q22" s="177"/>
      <c r="R22" s="177"/>
      <c r="S22" s="177"/>
      <c r="T22" s="177"/>
      <c r="U22" s="177"/>
      <c r="V22" s="177"/>
      <c r="W22" s="177"/>
      <c r="X22" s="177"/>
      <c r="Y22" s="177"/>
      <c r="Z22" s="177"/>
      <c r="AA22" s="177"/>
      <c r="AB22" s="177"/>
      <c r="AC22" s="177"/>
      <c r="AD22" s="177"/>
      <c r="AE22" s="177"/>
      <c r="AF22" s="177"/>
      <c r="AG22" s="177"/>
      <c r="AH22" s="177"/>
      <c r="AI22" s="177"/>
    </row>
    <row r="23" spans="1:35" ht="18.75" x14ac:dyDescent="0.3">
      <c r="A23" s="128"/>
      <c r="B23" s="177"/>
      <c r="C23" s="177"/>
      <c r="D23" s="177"/>
      <c r="E23" s="128"/>
      <c r="F23" s="128"/>
      <c r="G23" s="177"/>
      <c r="H23" s="177"/>
      <c r="I23" s="177"/>
      <c r="J23" s="177"/>
      <c r="K23" s="177"/>
      <c r="L23" s="177"/>
      <c r="M23" s="177"/>
      <c r="N23" s="177"/>
      <c r="O23" s="177"/>
      <c r="P23" s="177"/>
      <c r="Q23" s="177"/>
      <c r="R23" s="177"/>
      <c r="S23" s="177"/>
      <c r="T23" s="177"/>
      <c r="U23" s="177"/>
      <c r="V23" s="177"/>
      <c r="W23" s="177"/>
      <c r="X23" s="177"/>
      <c r="Y23" s="177"/>
      <c r="Z23" s="177"/>
      <c r="AA23" s="177"/>
      <c r="AB23" s="177"/>
      <c r="AC23" s="177"/>
      <c r="AD23" s="177"/>
      <c r="AE23" s="177"/>
      <c r="AF23" s="177"/>
      <c r="AG23" s="177"/>
      <c r="AH23" s="177"/>
      <c r="AI23" s="177"/>
    </row>
    <row r="24" spans="1:35" ht="18.75" x14ac:dyDescent="0.3">
      <c r="A24" s="128"/>
      <c r="B24" s="177"/>
      <c r="C24" s="177"/>
      <c r="D24" s="177"/>
      <c r="E24" s="128"/>
      <c r="F24" s="128"/>
      <c r="G24" s="177"/>
      <c r="H24" s="177"/>
      <c r="I24" s="177"/>
      <c r="J24" s="177"/>
      <c r="K24" s="177"/>
      <c r="L24" s="177"/>
      <c r="M24" s="177"/>
      <c r="N24" s="177"/>
      <c r="O24" s="177"/>
      <c r="P24" s="177"/>
      <c r="Q24" s="177"/>
      <c r="R24" s="177"/>
      <c r="S24" s="177"/>
      <c r="T24" s="177"/>
      <c r="U24" s="177"/>
      <c r="V24" s="177"/>
      <c r="W24" s="177"/>
      <c r="X24" s="177"/>
      <c r="Y24" s="177"/>
      <c r="Z24" s="177"/>
      <c r="AA24" s="177"/>
      <c r="AB24" s="177"/>
      <c r="AC24" s="177"/>
      <c r="AD24" s="177"/>
      <c r="AE24" s="177"/>
      <c r="AF24" s="177"/>
      <c r="AG24" s="177"/>
      <c r="AH24" s="177"/>
      <c r="AI24" s="177"/>
    </row>
    <row r="25" spans="1:35" ht="18.75" x14ac:dyDescent="0.3">
      <c r="A25" s="128"/>
      <c r="B25" s="177"/>
      <c r="C25" s="177"/>
      <c r="D25" s="177"/>
      <c r="E25" s="128"/>
      <c r="F25" s="128"/>
      <c r="G25" s="177"/>
      <c r="H25" s="177"/>
      <c r="I25" s="177"/>
      <c r="J25" s="177"/>
      <c r="K25" s="177"/>
      <c r="L25" s="177"/>
      <c r="M25" s="177"/>
      <c r="N25" s="177"/>
      <c r="O25" s="177"/>
      <c r="P25" s="177"/>
      <c r="Q25" s="177"/>
      <c r="R25" s="177"/>
      <c r="S25" s="177"/>
      <c r="T25" s="177"/>
      <c r="U25" s="177"/>
      <c r="V25" s="177"/>
      <c r="W25" s="177"/>
      <c r="X25" s="177"/>
      <c r="Y25" s="177"/>
      <c r="Z25" s="177"/>
      <c r="AA25" s="177"/>
      <c r="AB25" s="177"/>
      <c r="AC25" s="177"/>
      <c r="AD25" s="177"/>
      <c r="AE25" s="177"/>
      <c r="AF25" s="177"/>
      <c r="AG25" s="177"/>
      <c r="AH25" s="177"/>
      <c r="AI25" s="177"/>
    </row>
    <row r="26" spans="1:35" ht="18.75" x14ac:dyDescent="0.3">
      <c r="A26" s="128"/>
      <c r="B26" s="245"/>
      <c r="C26" s="177"/>
      <c r="D26" s="177"/>
      <c r="E26" s="128"/>
      <c r="F26" s="128"/>
      <c r="G26" s="177"/>
      <c r="H26" s="177"/>
      <c r="I26" s="177"/>
      <c r="J26" s="177"/>
      <c r="K26" s="177"/>
      <c r="L26" s="177"/>
      <c r="M26" s="177"/>
      <c r="N26" s="177"/>
      <c r="O26" s="177"/>
      <c r="P26" s="177"/>
      <c r="Q26" s="177"/>
      <c r="R26" s="177"/>
      <c r="S26" s="177"/>
      <c r="T26" s="177"/>
      <c r="U26" s="177"/>
      <c r="V26" s="177"/>
      <c r="W26" s="177"/>
      <c r="X26" s="177"/>
      <c r="Y26" s="177"/>
      <c r="Z26" s="177"/>
      <c r="AA26" s="177"/>
      <c r="AB26" s="177"/>
      <c r="AC26" s="177"/>
      <c r="AD26" s="177"/>
      <c r="AE26" s="177"/>
      <c r="AF26" s="177"/>
      <c r="AG26" s="177"/>
      <c r="AH26" s="177"/>
      <c r="AI26" s="177"/>
    </row>
    <row r="27" spans="1:35" ht="18.75" x14ac:dyDescent="0.3">
      <c r="A27" s="128"/>
      <c r="B27" s="247"/>
      <c r="C27" s="177"/>
      <c r="D27" s="177"/>
      <c r="E27" s="243"/>
      <c r="F27" s="243"/>
      <c r="G27" s="177"/>
      <c r="H27" s="177"/>
      <c r="I27" s="177"/>
      <c r="J27" s="177"/>
      <c r="K27" s="177"/>
      <c r="L27" s="177"/>
      <c r="M27" s="177"/>
      <c r="N27" s="177"/>
      <c r="O27" s="177"/>
      <c r="P27" s="177"/>
      <c r="Q27" s="177"/>
      <c r="R27" s="177"/>
      <c r="S27" s="177"/>
      <c r="T27" s="177"/>
      <c r="U27" s="177"/>
      <c r="V27" s="177"/>
      <c r="W27" s="177"/>
      <c r="X27" s="177"/>
      <c r="Y27" s="177"/>
      <c r="Z27" s="177"/>
      <c r="AA27" s="177"/>
      <c r="AB27" s="177"/>
      <c r="AC27" s="177"/>
      <c r="AD27" s="177"/>
      <c r="AE27" s="177"/>
      <c r="AF27" s="177"/>
      <c r="AG27" s="177"/>
      <c r="AH27" s="177"/>
      <c r="AI27" s="177"/>
    </row>
    <row r="28" spans="1:35" ht="18.75" x14ac:dyDescent="0.3">
      <c r="A28" s="128"/>
      <c r="B28" s="248"/>
      <c r="C28" s="177"/>
      <c r="D28" s="177"/>
      <c r="E28" s="243"/>
      <c r="F28" s="243"/>
      <c r="G28" s="177"/>
      <c r="H28" s="177"/>
      <c r="I28" s="177"/>
      <c r="J28" s="177"/>
      <c r="K28" s="177"/>
      <c r="L28" s="177"/>
      <c r="M28" s="177"/>
      <c r="N28" s="177"/>
      <c r="O28" s="177"/>
      <c r="P28" s="177"/>
      <c r="Q28" s="177"/>
      <c r="R28" s="177"/>
      <c r="S28" s="177"/>
      <c r="T28" s="177"/>
      <c r="U28" s="177"/>
      <c r="V28" s="177"/>
      <c r="W28" s="177"/>
      <c r="X28" s="177"/>
      <c r="Y28" s="177"/>
      <c r="Z28" s="177"/>
      <c r="AA28" s="177"/>
      <c r="AB28" s="177"/>
      <c r="AC28" s="177"/>
      <c r="AD28" s="177"/>
      <c r="AE28" s="177"/>
      <c r="AF28" s="177"/>
      <c r="AG28" s="177"/>
      <c r="AH28" s="177"/>
      <c r="AI28" s="177"/>
    </row>
    <row r="29" spans="1:35" ht="18.75" x14ac:dyDescent="0.3">
      <c r="A29" s="128"/>
      <c r="B29" s="177"/>
      <c r="D29" s="177"/>
      <c r="E29" s="243"/>
      <c r="F29" s="243"/>
      <c r="G29" s="177"/>
      <c r="H29" s="177"/>
      <c r="I29" s="177"/>
      <c r="J29" s="177"/>
      <c r="K29" s="177"/>
      <c r="L29" s="177"/>
      <c r="M29" s="177"/>
      <c r="N29" s="177"/>
      <c r="O29" s="177"/>
      <c r="P29" s="177"/>
      <c r="Q29" s="177"/>
      <c r="R29" s="177"/>
      <c r="S29" s="177"/>
      <c r="T29" s="177"/>
      <c r="U29" s="177"/>
      <c r="V29" s="177"/>
      <c r="W29" s="177"/>
      <c r="X29" s="177"/>
      <c r="Y29" s="177"/>
      <c r="Z29" s="177"/>
      <c r="AA29" s="177"/>
      <c r="AB29" s="177"/>
      <c r="AC29" s="177"/>
      <c r="AD29" s="177"/>
      <c r="AE29" s="177"/>
      <c r="AF29" s="177"/>
      <c r="AG29" s="177"/>
      <c r="AH29" s="177"/>
      <c r="AI29" s="177"/>
    </row>
    <row r="30" spans="1:35" ht="18.75" x14ac:dyDescent="0.3">
      <c r="A30" s="128"/>
      <c r="B30" s="249"/>
      <c r="C30" s="177"/>
      <c r="D30" s="177"/>
      <c r="E30" s="243"/>
      <c r="F30" s="244"/>
      <c r="G30" s="177"/>
      <c r="H30" s="177"/>
      <c r="I30" s="177"/>
      <c r="J30" s="177"/>
      <c r="K30" s="177"/>
      <c r="L30" s="177"/>
      <c r="M30" s="177"/>
      <c r="N30" s="177"/>
      <c r="O30" s="177"/>
      <c r="P30" s="177"/>
      <c r="Q30" s="177"/>
      <c r="R30" s="177"/>
      <c r="S30" s="177"/>
      <c r="T30" s="177"/>
      <c r="U30" s="177"/>
      <c r="V30" s="177"/>
      <c r="W30" s="177"/>
      <c r="X30" s="177"/>
      <c r="Y30" s="177"/>
      <c r="Z30" s="177"/>
      <c r="AA30" s="177"/>
      <c r="AB30" s="177"/>
      <c r="AC30" s="177"/>
      <c r="AD30" s="177"/>
      <c r="AE30" s="177"/>
      <c r="AF30" s="177"/>
      <c r="AG30" s="177"/>
      <c r="AH30" s="177"/>
      <c r="AI30" s="177"/>
    </row>
    <row r="31" spans="1:35" ht="18.75" x14ac:dyDescent="0.3">
      <c r="A31" s="128"/>
      <c r="B31" s="246"/>
      <c r="C31" s="245"/>
      <c r="D31" s="246"/>
      <c r="E31" s="128"/>
      <c r="F31" s="128"/>
      <c r="G31" s="177"/>
      <c r="H31" s="177"/>
      <c r="I31" s="177"/>
      <c r="J31" s="177"/>
      <c r="K31" s="177"/>
      <c r="L31" s="177"/>
      <c r="M31" s="177"/>
      <c r="N31" s="177"/>
      <c r="O31" s="177"/>
      <c r="P31" s="177"/>
      <c r="Q31" s="177"/>
      <c r="R31" s="177"/>
      <c r="S31" s="177"/>
      <c r="T31" s="177"/>
      <c r="U31" s="177"/>
      <c r="V31" s="177"/>
      <c r="W31" s="177"/>
      <c r="X31" s="177"/>
      <c r="Y31" s="177"/>
      <c r="Z31" s="177"/>
      <c r="AA31" s="177"/>
      <c r="AB31" s="177"/>
      <c r="AC31" s="177"/>
      <c r="AD31" s="177"/>
      <c r="AE31" s="177"/>
      <c r="AF31" s="177"/>
      <c r="AG31" s="177"/>
      <c r="AH31" s="177"/>
      <c r="AI31" s="177"/>
    </row>
    <row r="32" spans="1:35" ht="18.75" x14ac:dyDescent="0.3">
      <c r="A32" s="128"/>
      <c r="B32" s="177"/>
      <c r="C32" s="248"/>
      <c r="D32" s="248"/>
      <c r="E32" s="128"/>
      <c r="F32" s="128"/>
      <c r="G32" s="177"/>
      <c r="H32" s="177"/>
      <c r="I32" s="177"/>
      <c r="J32" s="177"/>
      <c r="K32" s="177"/>
      <c r="L32" s="177"/>
      <c r="M32" s="177"/>
      <c r="N32" s="177"/>
      <c r="O32" s="177"/>
      <c r="P32" s="177"/>
      <c r="Q32" s="177"/>
      <c r="R32" s="177"/>
      <c r="S32" s="177"/>
      <c r="T32" s="177"/>
      <c r="U32" s="177"/>
      <c r="V32" s="177"/>
      <c r="W32" s="177"/>
      <c r="X32" s="177"/>
      <c r="Y32" s="177"/>
      <c r="Z32" s="177"/>
      <c r="AA32" s="177"/>
      <c r="AB32" s="177"/>
      <c r="AC32" s="177"/>
      <c r="AD32" s="177"/>
      <c r="AE32" s="177"/>
      <c r="AF32" s="177"/>
      <c r="AG32" s="177"/>
      <c r="AH32" s="177"/>
      <c r="AI32" s="177"/>
    </row>
    <row r="33" spans="1:35" ht="18.75" x14ac:dyDescent="0.3">
      <c r="A33" s="128"/>
      <c r="B33" s="128"/>
      <c r="C33" s="248"/>
      <c r="D33" s="248"/>
      <c r="E33" s="128"/>
      <c r="F33" s="128"/>
      <c r="G33" s="177"/>
      <c r="H33" s="177"/>
      <c r="I33" s="177"/>
      <c r="J33" s="177"/>
      <c r="K33" s="177"/>
      <c r="L33" s="177"/>
      <c r="M33" s="177"/>
      <c r="N33" s="177"/>
      <c r="O33" s="177"/>
      <c r="P33" s="177"/>
      <c r="Q33" s="177"/>
      <c r="R33" s="177"/>
      <c r="S33" s="177"/>
      <c r="T33" s="177"/>
      <c r="U33" s="177"/>
      <c r="V33" s="177"/>
      <c r="W33" s="177"/>
      <c r="X33" s="177"/>
      <c r="Y33" s="177"/>
      <c r="Z33" s="177"/>
      <c r="AA33" s="177"/>
      <c r="AB33" s="177"/>
      <c r="AC33" s="177"/>
      <c r="AD33" s="177"/>
      <c r="AE33" s="177"/>
      <c r="AF33" s="177"/>
      <c r="AG33" s="177"/>
      <c r="AH33" s="177"/>
      <c r="AI33" s="177"/>
    </row>
    <row r="34" spans="1:35" ht="18.75" x14ac:dyDescent="0.3">
      <c r="A34" s="128"/>
      <c r="B34" s="128"/>
      <c r="C34" s="249"/>
      <c r="D34" s="249"/>
      <c r="E34" s="128"/>
      <c r="F34" s="128"/>
      <c r="G34" s="177"/>
      <c r="H34" s="177"/>
      <c r="I34" s="177"/>
      <c r="J34" s="177"/>
      <c r="K34" s="177"/>
      <c r="L34" s="177"/>
      <c r="M34" s="177"/>
      <c r="N34" s="177"/>
      <c r="O34" s="177"/>
      <c r="P34" s="177"/>
      <c r="Q34" s="177"/>
      <c r="R34" s="177"/>
      <c r="S34" s="177"/>
      <c r="T34" s="177"/>
      <c r="U34" s="177"/>
      <c r="V34" s="177"/>
      <c r="W34" s="177"/>
      <c r="X34" s="177"/>
      <c r="Y34" s="177"/>
      <c r="Z34" s="177"/>
      <c r="AA34" s="177"/>
      <c r="AB34" s="177"/>
      <c r="AC34" s="177"/>
      <c r="AD34" s="177"/>
      <c r="AE34" s="177"/>
      <c r="AF34" s="177"/>
      <c r="AG34" s="177"/>
      <c r="AH34" s="177"/>
      <c r="AI34" s="177"/>
    </row>
    <row r="35" spans="1:35" ht="18.75" x14ac:dyDescent="0.3">
      <c r="A35" s="177"/>
      <c r="B35" s="177"/>
      <c r="C35" s="249"/>
      <c r="D35" s="249"/>
      <c r="E35" s="128"/>
      <c r="F35" s="128"/>
      <c r="G35" s="177"/>
      <c r="H35" s="177"/>
      <c r="I35" s="177"/>
      <c r="J35" s="177"/>
      <c r="K35" s="177"/>
      <c r="L35" s="177"/>
      <c r="M35" s="177"/>
      <c r="N35" s="177"/>
      <c r="O35" s="177"/>
      <c r="P35" s="177"/>
      <c r="Q35" s="177"/>
      <c r="R35" s="177"/>
      <c r="S35" s="177"/>
      <c r="T35" s="177"/>
      <c r="U35" s="177"/>
      <c r="V35" s="177"/>
      <c r="W35" s="177"/>
      <c r="X35" s="177"/>
      <c r="Y35" s="177"/>
      <c r="Z35" s="177"/>
      <c r="AA35" s="177"/>
      <c r="AB35" s="177"/>
      <c r="AC35" s="177"/>
      <c r="AD35" s="177"/>
      <c r="AE35" s="177"/>
      <c r="AF35" s="177"/>
      <c r="AG35" s="177"/>
      <c r="AH35" s="177"/>
      <c r="AI35" s="177"/>
    </row>
    <row r="36" spans="1:35" ht="18.75" x14ac:dyDescent="0.3">
      <c r="A36" s="177"/>
      <c r="B36" s="177"/>
      <c r="C36" s="246"/>
      <c r="D36" s="250"/>
      <c r="E36" s="128"/>
      <c r="F36" s="128"/>
      <c r="G36" s="177"/>
      <c r="H36" s="177"/>
      <c r="I36" s="177"/>
      <c r="J36" s="177"/>
      <c r="K36" s="177"/>
      <c r="L36" s="177"/>
      <c r="M36" s="177"/>
      <c r="N36" s="177"/>
      <c r="O36" s="177"/>
      <c r="P36" s="177"/>
      <c r="Q36" s="177"/>
      <c r="R36" s="177"/>
      <c r="S36" s="177"/>
      <c r="T36" s="177"/>
      <c r="U36" s="177"/>
      <c r="V36" s="177"/>
      <c r="W36" s="177"/>
      <c r="X36" s="177"/>
      <c r="Y36" s="177"/>
      <c r="Z36" s="177"/>
      <c r="AA36" s="177"/>
      <c r="AB36" s="177"/>
      <c r="AC36" s="177"/>
      <c r="AD36" s="177"/>
      <c r="AE36" s="177"/>
      <c r="AF36" s="177"/>
      <c r="AG36" s="177"/>
      <c r="AH36" s="177"/>
      <c r="AI36" s="177"/>
    </row>
    <row r="37" spans="1:35" ht="18.75" x14ac:dyDescent="0.3">
      <c r="A37" s="177"/>
      <c r="B37" s="177"/>
      <c r="C37" s="177"/>
      <c r="D37" s="177"/>
      <c r="E37" s="128"/>
      <c r="F37" s="128"/>
      <c r="G37" s="177"/>
      <c r="H37" s="177"/>
      <c r="I37" s="177"/>
      <c r="J37" s="177"/>
      <c r="K37" s="177"/>
      <c r="L37" s="177"/>
      <c r="M37" s="177"/>
      <c r="N37" s="177"/>
      <c r="O37" s="177"/>
      <c r="P37" s="177"/>
      <c r="Q37" s="177"/>
      <c r="R37" s="177"/>
      <c r="S37" s="177"/>
      <c r="T37" s="177"/>
      <c r="U37" s="177"/>
      <c r="V37" s="177"/>
      <c r="W37" s="177"/>
      <c r="X37" s="177"/>
      <c r="Y37" s="177"/>
      <c r="Z37" s="177"/>
      <c r="AA37" s="177"/>
      <c r="AB37" s="177"/>
      <c r="AC37" s="177"/>
      <c r="AD37" s="177"/>
      <c r="AE37" s="177"/>
      <c r="AF37" s="177"/>
      <c r="AG37" s="177"/>
      <c r="AH37" s="177"/>
      <c r="AI37" s="177"/>
    </row>
    <row r="38" spans="1:35" ht="18.75" x14ac:dyDescent="0.3">
      <c r="A38" s="177"/>
      <c r="B38" s="177"/>
      <c r="C38" s="128"/>
      <c r="D38" s="128"/>
      <c r="E38" s="128"/>
      <c r="F38" s="128"/>
      <c r="G38" s="177"/>
      <c r="H38" s="177"/>
      <c r="I38" s="177"/>
      <c r="J38" s="177"/>
      <c r="K38" s="177"/>
      <c r="L38" s="177"/>
      <c r="M38" s="177"/>
      <c r="N38" s="177"/>
      <c r="O38" s="177"/>
      <c r="P38" s="177"/>
      <c r="Q38" s="177"/>
      <c r="R38" s="177"/>
      <c r="S38" s="177"/>
      <c r="T38" s="177"/>
      <c r="U38" s="177"/>
      <c r="V38" s="177"/>
      <c r="W38" s="177"/>
      <c r="X38" s="177"/>
      <c r="Y38" s="177"/>
      <c r="Z38" s="177"/>
      <c r="AA38" s="177"/>
      <c r="AB38" s="177"/>
      <c r="AC38" s="177"/>
      <c r="AD38" s="177"/>
      <c r="AE38" s="177"/>
      <c r="AF38" s="177"/>
      <c r="AG38" s="177"/>
      <c r="AH38" s="177"/>
      <c r="AI38" s="177"/>
    </row>
    <row r="39" spans="1:35" ht="18.75" x14ac:dyDescent="0.3">
      <c r="A39" s="177"/>
      <c r="B39" s="177"/>
      <c r="C39" s="127"/>
      <c r="D39" s="127"/>
      <c r="E39" s="128"/>
      <c r="F39" s="127"/>
    </row>
  </sheetData>
  <sheetProtection algorithmName="SHA-512" hashValue="/w9qV6oZ5gi0WWcLvA/prO6M7ZM87riZZfRujUlApdlV2yq3JV3KVwaLBmKJzApwuxYIqpoX5ragy9pbkcBaKQ==" saltValue="2ub2l8lQMniAg7qIw+XhyQ==" spinCount="100000" sheet="1" objects="1" scenarios="1"/>
  <mergeCells count="7">
    <mergeCell ref="B16:E16"/>
    <mergeCell ref="A18:K20"/>
    <mergeCell ref="A1:K1"/>
    <mergeCell ref="B13:I13"/>
    <mergeCell ref="B3:I4"/>
    <mergeCell ref="B9:I9"/>
    <mergeCell ref="B12:I12"/>
  </mergeCells>
  <conditionalFormatting sqref="D36">
    <cfRule type="expression" dxfId="15" priority="4">
      <formula>#REF!&gt;0</formula>
    </cfRule>
  </conditionalFormatting>
  <pageMargins left="0.7" right="0.7" top="0.75" bottom="0.75" header="0.3" footer="0.3"/>
  <pageSetup paperSize="9" scale="22" fitToHeight="2"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C912B2-F3F4-4E05-A5C9-1D3E9F55F4B4}">
  <sheetPr codeName="Sheet2"/>
  <dimension ref="B3:AI49"/>
  <sheetViews>
    <sheetView workbookViewId="0">
      <pane xSplit="5" ySplit="6" topLeftCell="S7" activePane="bottomRight" state="frozen"/>
      <selection pane="topRight" activeCell="C1" sqref="C1"/>
      <selection pane="bottomLeft" activeCell="A6" sqref="A6"/>
      <selection pane="bottomRight" activeCell="AD14" sqref="AD14"/>
    </sheetView>
  </sheetViews>
  <sheetFormatPr defaultRowHeight="15" x14ac:dyDescent="0.25"/>
  <cols>
    <col min="2" max="2" width="18.42578125" customWidth="1"/>
    <col min="5" max="5" width="17.5703125" customWidth="1"/>
    <col min="6" max="6" width="14" customWidth="1"/>
    <col min="7" max="7" width="14.42578125" customWidth="1"/>
    <col min="8" max="8" width="15.42578125" customWidth="1"/>
    <col min="9" max="9" width="14.5703125" customWidth="1"/>
    <col min="10" max="11" width="9.42578125" customWidth="1"/>
    <col min="13" max="13" width="10.5703125" customWidth="1"/>
    <col min="14" max="15" width="12.42578125" customWidth="1"/>
    <col min="16" max="16" width="14.42578125" customWidth="1"/>
    <col min="17" max="18" width="16" customWidth="1"/>
    <col min="19" max="19" width="9.42578125" customWidth="1"/>
    <col min="21" max="22" width="12.42578125" customWidth="1"/>
    <col min="23" max="24" width="16" customWidth="1"/>
    <col min="25" max="25" width="14.5703125" customWidth="1"/>
    <col min="26" max="26" width="12.42578125" customWidth="1"/>
    <col min="27" max="27" width="10.5703125" customWidth="1"/>
    <col min="28" max="28" width="9.42578125" customWidth="1"/>
    <col min="29" max="29" width="9.5703125" customWidth="1"/>
    <col min="30" max="32" width="12.42578125" customWidth="1"/>
    <col min="33" max="35" width="16" customWidth="1"/>
  </cols>
  <sheetData>
    <row r="3" spans="2:35" ht="15.75" thickBot="1" x14ac:dyDescent="0.3"/>
    <row r="4" spans="2:35" ht="15.75" customHeight="1" thickBot="1" x14ac:dyDescent="0.3">
      <c r="B4" s="117" t="s">
        <v>150</v>
      </c>
      <c r="C4" s="117" t="s">
        <v>151</v>
      </c>
      <c r="E4" s="30" t="s">
        <v>119</v>
      </c>
      <c r="F4" t="s">
        <v>120</v>
      </c>
      <c r="G4" t="s">
        <v>121</v>
      </c>
      <c r="H4" t="s">
        <v>122</v>
      </c>
      <c r="I4" t="s">
        <v>123</v>
      </c>
      <c r="J4" t="s">
        <v>124</v>
      </c>
      <c r="K4" t="s">
        <v>125</v>
      </c>
      <c r="L4" t="s">
        <v>126</v>
      </c>
      <c r="M4" t="s">
        <v>127</v>
      </c>
      <c r="N4" t="s">
        <v>128</v>
      </c>
      <c r="O4" t="s">
        <v>129</v>
      </c>
      <c r="P4" t="s">
        <v>130</v>
      </c>
      <c r="Q4" t="s">
        <v>131</v>
      </c>
      <c r="R4" t="s">
        <v>132</v>
      </c>
      <c r="S4" t="s">
        <v>133</v>
      </c>
      <c r="T4" t="s">
        <v>134</v>
      </c>
      <c r="U4" t="s">
        <v>135</v>
      </c>
      <c r="V4" t="s">
        <v>136</v>
      </c>
      <c r="W4" t="s">
        <v>137</v>
      </c>
      <c r="X4" t="s">
        <v>138</v>
      </c>
      <c r="Y4" t="s">
        <v>139</v>
      </c>
      <c r="Z4" t="s">
        <v>140</v>
      </c>
      <c r="AA4" t="s">
        <v>141</v>
      </c>
      <c r="AB4" t="s">
        <v>142</v>
      </c>
      <c r="AC4" t="s">
        <v>143</v>
      </c>
      <c r="AD4" t="s">
        <v>144</v>
      </c>
      <c r="AE4" t="s">
        <v>145</v>
      </c>
      <c r="AF4" t="s">
        <v>146</v>
      </c>
      <c r="AG4" t="s">
        <v>147</v>
      </c>
      <c r="AH4" t="s">
        <v>148</v>
      </c>
      <c r="AI4" t="s">
        <v>149</v>
      </c>
    </row>
    <row r="5" spans="2:35" ht="15.75" customHeight="1" thickBot="1" x14ac:dyDescent="0.3">
      <c r="B5" t="s">
        <v>112</v>
      </c>
      <c r="C5">
        <v>4</v>
      </c>
      <c r="E5" s="112" t="s">
        <v>118</v>
      </c>
      <c r="F5" s="110" t="s">
        <v>112</v>
      </c>
      <c r="G5" s="111" t="s">
        <v>112</v>
      </c>
      <c r="H5" s="111" t="s">
        <v>112</v>
      </c>
      <c r="I5" s="111" t="s">
        <v>112</v>
      </c>
      <c r="J5" s="29" t="s">
        <v>113</v>
      </c>
      <c r="K5" s="95" t="s">
        <v>113</v>
      </c>
      <c r="L5" s="95" t="s">
        <v>113</v>
      </c>
      <c r="M5" s="95" t="s">
        <v>113</v>
      </c>
      <c r="N5" s="95" t="s">
        <v>113</v>
      </c>
      <c r="O5" s="95" t="s">
        <v>113</v>
      </c>
      <c r="P5" s="95" t="s">
        <v>113</v>
      </c>
      <c r="Q5" s="95" t="s">
        <v>113</v>
      </c>
      <c r="R5" s="30" t="s">
        <v>113</v>
      </c>
      <c r="S5" s="29" t="s">
        <v>114</v>
      </c>
      <c r="T5" s="95" t="s">
        <v>114</v>
      </c>
      <c r="U5" s="95" t="s">
        <v>114</v>
      </c>
      <c r="V5" s="95" t="s">
        <v>114</v>
      </c>
      <c r="W5" s="95" t="s">
        <v>114</v>
      </c>
      <c r="X5" s="30" t="s">
        <v>114</v>
      </c>
      <c r="Y5" s="29" t="s">
        <v>115</v>
      </c>
      <c r="Z5" s="95" t="s">
        <v>115</v>
      </c>
      <c r="AA5" s="30" t="s">
        <v>115</v>
      </c>
      <c r="AB5" s="29" t="s">
        <v>116</v>
      </c>
      <c r="AC5" s="95" t="s">
        <v>116</v>
      </c>
      <c r="AD5" s="95" t="s">
        <v>116</v>
      </c>
      <c r="AE5" s="95" t="s">
        <v>116</v>
      </c>
      <c r="AF5" s="95" t="s">
        <v>116</v>
      </c>
      <c r="AG5" s="95" t="s">
        <v>116</v>
      </c>
      <c r="AH5" s="95" t="s">
        <v>116</v>
      </c>
      <c r="AI5" s="30" t="s">
        <v>116</v>
      </c>
    </row>
    <row r="6" spans="2:35" ht="15.75" thickBot="1" x14ac:dyDescent="0.3">
      <c r="B6" t="s">
        <v>152</v>
      </c>
      <c r="E6" s="116" t="s">
        <v>117</v>
      </c>
      <c r="F6" s="96" t="s">
        <v>2</v>
      </c>
      <c r="G6" s="97" t="s">
        <v>9</v>
      </c>
      <c r="H6" s="97" t="s">
        <v>10</v>
      </c>
      <c r="I6" s="97" t="s">
        <v>11</v>
      </c>
      <c r="J6" s="99" t="s">
        <v>12</v>
      </c>
      <c r="K6" s="100" t="s">
        <v>13</v>
      </c>
      <c r="L6" s="101" t="s">
        <v>14</v>
      </c>
      <c r="M6" s="101" t="s">
        <v>15</v>
      </c>
      <c r="N6" s="97" t="s">
        <v>16</v>
      </c>
      <c r="O6" s="97" t="s">
        <v>17</v>
      </c>
      <c r="P6" s="97" t="s">
        <v>18</v>
      </c>
      <c r="Q6" s="97" t="s">
        <v>19</v>
      </c>
      <c r="R6" s="98" t="s">
        <v>20</v>
      </c>
      <c r="S6" s="109" t="s">
        <v>21</v>
      </c>
      <c r="T6" s="102" t="s">
        <v>22</v>
      </c>
      <c r="U6" s="103" t="s">
        <v>23</v>
      </c>
      <c r="V6" s="103" t="s">
        <v>24</v>
      </c>
      <c r="W6" s="103" t="s">
        <v>25</v>
      </c>
      <c r="X6" s="104" t="s">
        <v>26</v>
      </c>
      <c r="Y6" s="109" t="s">
        <v>27</v>
      </c>
      <c r="Z6" s="103" t="s">
        <v>28</v>
      </c>
      <c r="AA6" s="104" t="s">
        <v>29</v>
      </c>
      <c r="AB6" s="109" t="s">
        <v>13</v>
      </c>
      <c r="AC6" s="103" t="s">
        <v>30</v>
      </c>
      <c r="AD6" s="103" t="s">
        <v>31</v>
      </c>
      <c r="AE6" s="103" t="s">
        <v>16</v>
      </c>
      <c r="AF6" s="103" t="s">
        <v>17</v>
      </c>
      <c r="AG6" s="103" t="s">
        <v>32</v>
      </c>
      <c r="AH6" s="103" t="s">
        <v>19</v>
      </c>
      <c r="AI6" s="104" t="s">
        <v>20</v>
      </c>
    </row>
    <row r="7" spans="2:35" x14ac:dyDescent="0.25">
      <c r="E7" s="113" t="s">
        <v>33</v>
      </c>
      <c r="F7" s="87">
        <v>2650</v>
      </c>
      <c r="G7" s="88">
        <v>2200</v>
      </c>
      <c r="H7" s="88">
        <v>2200</v>
      </c>
      <c r="I7" s="89">
        <v>2200</v>
      </c>
      <c r="J7" s="90">
        <v>2403</v>
      </c>
      <c r="K7" s="91">
        <v>2403</v>
      </c>
      <c r="L7" s="88">
        <v>2403</v>
      </c>
      <c r="M7" s="88">
        <v>2820</v>
      </c>
      <c r="N7" s="92">
        <v>2855</v>
      </c>
      <c r="O7" s="88">
        <v>2855</v>
      </c>
      <c r="P7" s="92">
        <v>2768</v>
      </c>
      <c r="Q7" s="88">
        <v>2803</v>
      </c>
      <c r="R7" s="93">
        <v>2803</v>
      </c>
      <c r="S7" s="87">
        <v>1994</v>
      </c>
      <c r="T7" s="92">
        <v>1839</v>
      </c>
      <c r="U7" s="92">
        <v>2623</v>
      </c>
      <c r="V7" s="92">
        <v>2140</v>
      </c>
      <c r="W7" s="92">
        <v>2767</v>
      </c>
      <c r="X7" s="92">
        <v>2474</v>
      </c>
      <c r="Y7" s="106">
        <v>2020</v>
      </c>
      <c r="Z7" s="107">
        <v>2820</v>
      </c>
      <c r="AA7" s="108">
        <v>2803</v>
      </c>
      <c r="AB7" s="87">
        <v>2110</v>
      </c>
      <c r="AC7" s="92">
        <v>1890</v>
      </c>
      <c r="AD7" s="92">
        <v>2380</v>
      </c>
      <c r="AE7" s="92">
        <v>2150</v>
      </c>
      <c r="AF7" s="92">
        <v>2110</v>
      </c>
      <c r="AG7" s="92">
        <v>2380</v>
      </c>
      <c r="AH7" s="92">
        <v>2150</v>
      </c>
      <c r="AI7" s="94">
        <v>2110</v>
      </c>
    </row>
    <row r="8" spans="2:35" x14ac:dyDescent="0.25">
      <c r="E8" s="113" t="s">
        <v>35</v>
      </c>
      <c r="F8" s="73">
        <v>70</v>
      </c>
      <c r="G8" s="62">
        <v>75</v>
      </c>
      <c r="H8" s="62">
        <v>85</v>
      </c>
      <c r="I8" s="84">
        <v>100</v>
      </c>
      <c r="J8" s="76">
        <v>46</v>
      </c>
      <c r="K8" s="71">
        <v>46</v>
      </c>
      <c r="L8" s="62">
        <v>46</v>
      </c>
      <c r="M8" s="62">
        <v>71</v>
      </c>
      <c r="N8" s="66">
        <v>71</v>
      </c>
      <c r="O8" s="62">
        <v>71</v>
      </c>
      <c r="P8" s="66">
        <v>71</v>
      </c>
      <c r="Q8" s="62">
        <v>71</v>
      </c>
      <c r="R8" s="77">
        <v>71</v>
      </c>
      <c r="S8" s="73">
        <v>46.5</v>
      </c>
      <c r="T8" s="66">
        <v>46.5</v>
      </c>
      <c r="U8" s="66">
        <v>61.2</v>
      </c>
      <c r="V8" s="66">
        <v>61.5</v>
      </c>
      <c r="W8" s="66">
        <v>66.2</v>
      </c>
      <c r="X8" s="66">
        <v>66.5</v>
      </c>
      <c r="Y8" s="80">
        <v>52</v>
      </c>
      <c r="Z8" s="66">
        <v>65</v>
      </c>
      <c r="AA8" s="77">
        <v>68</v>
      </c>
      <c r="AB8" s="73">
        <v>46</v>
      </c>
      <c r="AC8" s="66">
        <v>57</v>
      </c>
      <c r="AD8" s="66">
        <v>58</v>
      </c>
      <c r="AE8" s="66">
        <v>60</v>
      </c>
      <c r="AF8" s="66">
        <v>60</v>
      </c>
      <c r="AG8" s="66">
        <v>63</v>
      </c>
      <c r="AH8" s="66">
        <v>67</v>
      </c>
      <c r="AI8" s="68">
        <v>67</v>
      </c>
    </row>
    <row r="9" spans="2:35" x14ac:dyDescent="0.25">
      <c r="E9" s="113" t="s">
        <v>37</v>
      </c>
      <c r="F9" s="74" t="s">
        <v>44</v>
      </c>
      <c r="G9" s="63"/>
      <c r="H9" s="63"/>
      <c r="I9" s="85"/>
      <c r="J9" s="78"/>
      <c r="K9" s="72"/>
      <c r="L9" s="63"/>
      <c r="M9" s="63"/>
      <c r="N9" s="64"/>
      <c r="O9" s="63"/>
      <c r="P9" s="64"/>
      <c r="Q9" s="63"/>
      <c r="R9" s="79"/>
      <c r="S9" s="74"/>
      <c r="T9" s="64"/>
      <c r="U9" s="64"/>
      <c r="V9" s="64"/>
      <c r="W9" s="64"/>
      <c r="X9" s="64"/>
      <c r="Y9" s="81"/>
      <c r="Z9" s="64"/>
      <c r="AA9" s="79"/>
      <c r="AB9" s="74"/>
      <c r="AC9" s="64"/>
      <c r="AD9" s="64"/>
      <c r="AE9" s="64"/>
      <c r="AF9" s="64"/>
      <c r="AG9" s="64"/>
      <c r="AH9" s="64"/>
      <c r="AI9" s="69"/>
    </row>
    <row r="10" spans="2:35" x14ac:dyDescent="0.25">
      <c r="E10" s="113" t="s">
        <v>38</v>
      </c>
      <c r="F10" s="73">
        <v>65</v>
      </c>
      <c r="G10" s="62">
        <v>75</v>
      </c>
      <c r="H10" s="62">
        <v>75</v>
      </c>
      <c r="I10" s="84">
        <v>75</v>
      </c>
      <c r="J10" s="76"/>
      <c r="K10" s="71"/>
      <c r="L10" s="66"/>
      <c r="M10" s="62"/>
      <c r="N10" s="66"/>
      <c r="O10" s="62"/>
      <c r="P10" s="66"/>
      <c r="Q10" s="62"/>
      <c r="R10" s="77"/>
      <c r="S10" s="73"/>
      <c r="T10" s="66"/>
      <c r="U10" s="66" t="s">
        <v>39</v>
      </c>
      <c r="V10" s="66"/>
      <c r="W10" s="66"/>
      <c r="X10" s="66"/>
      <c r="Y10" s="80">
        <v>62</v>
      </c>
      <c r="Z10" s="66">
        <v>86</v>
      </c>
      <c r="AA10" s="77">
        <v>86</v>
      </c>
      <c r="AB10" s="73"/>
      <c r="AC10" s="66"/>
      <c r="AD10" s="66"/>
      <c r="AE10" s="66"/>
      <c r="AF10" s="66"/>
      <c r="AG10" s="66"/>
      <c r="AH10" s="66"/>
      <c r="AI10" s="68"/>
    </row>
    <row r="11" spans="2:35" x14ac:dyDescent="0.25">
      <c r="E11" s="113" t="s">
        <v>40</v>
      </c>
      <c r="F11" s="74"/>
      <c r="G11" s="63"/>
      <c r="H11" s="63"/>
      <c r="I11" s="85"/>
      <c r="J11" s="78"/>
      <c r="K11" s="72"/>
      <c r="L11" s="64"/>
      <c r="M11" s="63"/>
      <c r="N11" s="64"/>
      <c r="O11" s="63"/>
      <c r="P11" s="64"/>
      <c r="Q11" s="63"/>
      <c r="R11" s="79"/>
      <c r="S11" s="74"/>
      <c r="T11" s="64"/>
      <c r="U11" s="64"/>
      <c r="V11" s="64"/>
      <c r="W11" s="64"/>
      <c r="X11" s="64"/>
      <c r="Y11" s="81">
        <v>250</v>
      </c>
      <c r="Z11" s="64" t="s">
        <v>42</v>
      </c>
      <c r="AA11" s="79" t="s">
        <v>42</v>
      </c>
      <c r="AB11" s="74"/>
      <c r="AC11" s="64"/>
      <c r="AD11" s="64"/>
      <c r="AE11" s="64"/>
      <c r="AF11" s="64"/>
      <c r="AG11" s="64"/>
      <c r="AH11" s="64"/>
      <c r="AI11" s="69"/>
    </row>
    <row r="12" spans="2:35" x14ac:dyDescent="0.25">
      <c r="E12" s="113" t="s">
        <v>43</v>
      </c>
      <c r="F12" s="73" t="s">
        <v>44</v>
      </c>
      <c r="G12" s="62" t="s">
        <v>44</v>
      </c>
      <c r="H12" s="62" t="s">
        <v>44</v>
      </c>
      <c r="I12" s="84" t="s">
        <v>44</v>
      </c>
      <c r="J12" s="76">
        <v>130</v>
      </c>
      <c r="K12" s="71">
        <v>130</v>
      </c>
      <c r="L12" s="66">
        <v>130</v>
      </c>
      <c r="M12" s="62">
        <v>175</v>
      </c>
      <c r="N12" s="66">
        <v>175</v>
      </c>
      <c r="O12" s="62">
        <v>175</v>
      </c>
      <c r="P12" s="66">
        <v>210</v>
      </c>
      <c r="Q12" s="62">
        <v>210</v>
      </c>
      <c r="R12" s="77">
        <v>210</v>
      </c>
      <c r="S12" s="73"/>
      <c r="T12" s="66"/>
      <c r="U12" s="66" t="s">
        <v>39</v>
      </c>
      <c r="V12" s="66"/>
      <c r="W12" s="66"/>
      <c r="X12" s="66"/>
      <c r="Y12" s="80">
        <v>265</v>
      </c>
      <c r="Z12" s="66">
        <v>370</v>
      </c>
      <c r="AA12" s="77">
        <v>368</v>
      </c>
      <c r="AB12" s="73"/>
      <c r="AC12" s="66"/>
      <c r="AD12" s="66"/>
      <c r="AE12" s="66"/>
      <c r="AF12" s="66"/>
      <c r="AG12" s="66"/>
      <c r="AH12" s="66"/>
      <c r="AI12" s="68"/>
    </row>
    <row r="13" spans="2:35" x14ac:dyDescent="0.25">
      <c r="E13" s="114" t="s">
        <v>45</v>
      </c>
      <c r="F13" s="74">
        <v>900</v>
      </c>
      <c r="G13" s="63">
        <v>1000</v>
      </c>
      <c r="H13" s="63">
        <v>1000</v>
      </c>
      <c r="I13" s="85">
        <v>1000</v>
      </c>
      <c r="J13" s="78">
        <v>700</v>
      </c>
      <c r="K13" s="72">
        <v>700</v>
      </c>
      <c r="L13" s="63">
        <v>700</v>
      </c>
      <c r="M13" s="63">
        <v>750</v>
      </c>
      <c r="N13" s="64">
        <v>770</v>
      </c>
      <c r="O13" s="63">
        <v>770</v>
      </c>
      <c r="P13" s="64">
        <v>1200</v>
      </c>
      <c r="Q13" s="63">
        <v>1300</v>
      </c>
      <c r="R13" s="79">
        <v>1300</v>
      </c>
      <c r="S13" s="74">
        <v>600</v>
      </c>
      <c r="T13" s="64">
        <v>600</v>
      </c>
      <c r="U13" s="64">
        <v>700</v>
      </c>
      <c r="V13" s="64">
        <v>700</v>
      </c>
      <c r="W13" s="64">
        <v>950</v>
      </c>
      <c r="X13" s="64">
        <v>950</v>
      </c>
      <c r="Y13" s="81">
        <v>650</v>
      </c>
      <c r="Z13" s="64">
        <v>700</v>
      </c>
      <c r="AA13" s="79">
        <v>1300</v>
      </c>
      <c r="AB13" s="74">
        <v>700</v>
      </c>
      <c r="AC13" s="64">
        <v>700</v>
      </c>
      <c r="AD13" s="64">
        <v>700</v>
      </c>
      <c r="AE13" s="64">
        <v>800</v>
      </c>
      <c r="AF13" s="64">
        <v>800</v>
      </c>
      <c r="AG13" s="64">
        <v>1100</v>
      </c>
      <c r="AH13" s="64">
        <v>1100</v>
      </c>
      <c r="AI13" s="69">
        <v>1100</v>
      </c>
    </row>
    <row r="14" spans="2:35" x14ac:dyDescent="0.25">
      <c r="E14" s="113" t="s">
        <v>47</v>
      </c>
      <c r="F14" s="73">
        <v>10</v>
      </c>
      <c r="G14" s="62">
        <v>12</v>
      </c>
      <c r="H14" s="62">
        <v>15</v>
      </c>
      <c r="I14" s="84">
        <v>15</v>
      </c>
      <c r="J14" s="76">
        <v>15</v>
      </c>
      <c r="K14" s="71">
        <v>15</v>
      </c>
      <c r="L14" s="66">
        <v>20</v>
      </c>
      <c r="M14" s="62">
        <v>15</v>
      </c>
      <c r="N14" s="66">
        <v>15</v>
      </c>
      <c r="O14" s="62">
        <v>15</v>
      </c>
      <c r="P14" s="66">
        <v>15</v>
      </c>
      <c r="Q14" s="62">
        <v>15</v>
      </c>
      <c r="R14" s="77">
        <v>15</v>
      </c>
      <c r="S14" s="73">
        <v>10</v>
      </c>
      <c r="T14" s="66">
        <v>10</v>
      </c>
      <c r="U14" s="66">
        <v>10</v>
      </c>
      <c r="V14" s="66">
        <v>10</v>
      </c>
      <c r="W14" s="66">
        <v>10</v>
      </c>
      <c r="X14" s="66">
        <v>10</v>
      </c>
      <c r="Y14" s="80">
        <v>15</v>
      </c>
      <c r="Z14" s="66">
        <v>15</v>
      </c>
      <c r="AA14" s="77">
        <v>15</v>
      </c>
      <c r="AB14" s="73">
        <v>10</v>
      </c>
      <c r="AC14" s="66">
        <v>15</v>
      </c>
      <c r="AD14" s="66">
        <v>5</v>
      </c>
      <c r="AE14" s="66">
        <v>5</v>
      </c>
      <c r="AF14" s="66">
        <v>5</v>
      </c>
      <c r="AG14" s="66">
        <v>5</v>
      </c>
      <c r="AH14" s="66">
        <v>5</v>
      </c>
      <c r="AI14" s="68">
        <v>5</v>
      </c>
    </row>
    <row r="15" spans="2:35" x14ac:dyDescent="0.25">
      <c r="E15" s="113" t="s">
        <v>49</v>
      </c>
      <c r="F15" s="74">
        <v>15</v>
      </c>
      <c r="G15" s="63">
        <v>12</v>
      </c>
      <c r="H15" s="63">
        <v>12</v>
      </c>
      <c r="I15" s="85">
        <v>12</v>
      </c>
      <c r="J15" s="78">
        <v>15</v>
      </c>
      <c r="K15" s="72">
        <v>15</v>
      </c>
      <c r="L15" s="64">
        <v>15</v>
      </c>
      <c r="M15" s="63">
        <v>15</v>
      </c>
      <c r="N15" s="64">
        <v>15</v>
      </c>
      <c r="O15" s="63">
        <v>15</v>
      </c>
      <c r="P15" s="64">
        <v>19</v>
      </c>
      <c r="Q15" s="63">
        <v>19</v>
      </c>
      <c r="R15" s="79">
        <v>19</v>
      </c>
      <c r="S15" s="74">
        <v>5.0999999999999996</v>
      </c>
      <c r="T15" s="64">
        <v>5.0999999999999996</v>
      </c>
      <c r="U15" s="64">
        <v>6.2</v>
      </c>
      <c r="V15" s="64">
        <v>5.7</v>
      </c>
      <c r="W15" s="64">
        <v>7.1</v>
      </c>
      <c r="X15" s="64">
        <v>6.7</v>
      </c>
      <c r="Y15" s="81">
        <v>11</v>
      </c>
      <c r="Z15" s="64">
        <v>11</v>
      </c>
      <c r="AA15" s="79">
        <v>11</v>
      </c>
      <c r="AB15" s="74">
        <v>7</v>
      </c>
      <c r="AC15" s="64">
        <v>7</v>
      </c>
      <c r="AD15" s="64">
        <v>8</v>
      </c>
      <c r="AE15" s="64">
        <v>7</v>
      </c>
      <c r="AF15" s="64">
        <v>7</v>
      </c>
      <c r="AG15" s="64">
        <v>12</v>
      </c>
      <c r="AH15" s="64">
        <v>11</v>
      </c>
      <c r="AI15" s="69">
        <v>11</v>
      </c>
    </row>
    <row r="16" spans="2:35" x14ac:dyDescent="0.25">
      <c r="E16" s="113" t="s">
        <v>51</v>
      </c>
      <c r="F16" s="73">
        <v>60</v>
      </c>
      <c r="G16" s="62">
        <v>60</v>
      </c>
      <c r="H16" s="62">
        <v>60</v>
      </c>
      <c r="I16" s="84">
        <v>60</v>
      </c>
      <c r="J16" s="76">
        <v>75</v>
      </c>
      <c r="K16" s="71">
        <v>75</v>
      </c>
      <c r="L16" s="62">
        <v>75</v>
      </c>
      <c r="M16" s="62">
        <v>80</v>
      </c>
      <c r="N16" s="66">
        <v>85</v>
      </c>
      <c r="O16" s="62">
        <v>85</v>
      </c>
      <c r="P16" s="66">
        <v>115</v>
      </c>
      <c r="Q16" s="62">
        <v>120</v>
      </c>
      <c r="R16" s="77">
        <v>120</v>
      </c>
      <c r="S16" s="73">
        <v>40</v>
      </c>
      <c r="T16" s="66">
        <v>40</v>
      </c>
      <c r="U16" s="66">
        <v>50</v>
      </c>
      <c r="V16" s="66">
        <v>50</v>
      </c>
      <c r="W16" s="66">
        <v>70</v>
      </c>
      <c r="X16" s="66">
        <v>70</v>
      </c>
      <c r="Y16" s="80">
        <v>95</v>
      </c>
      <c r="Z16" s="66">
        <v>105</v>
      </c>
      <c r="AA16" s="77">
        <v>155</v>
      </c>
      <c r="AB16" s="73">
        <v>45</v>
      </c>
      <c r="AC16" s="66">
        <v>45</v>
      </c>
      <c r="AD16" s="66">
        <v>55</v>
      </c>
      <c r="AE16" s="66">
        <v>60</v>
      </c>
      <c r="AF16" s="66">
        <v>60</v>
      </c>
      <c r="AG16" s="66">
        <v>80</v>
      </c>
      <c r="AH16" s="66">
        <v>85</v>
      </c>
      <c r="AI16" s="68">
        <v>85</v>
      </c>
    </row>
    <row r="17" spans="5:35" x14ac:dyDescent="0.25">
      <c r="E17" s="113" t="s">
        <v>52</v>
      </c>
      <c r="F17" s="74">
        <v>90</v>
      </c>
      <c r="G17" s="63">
        <v>90</v>
      </c>
      <c r="H17" s="63">
        <v>90</v>
      </c>
      <c r="I17" s="85">
        <v>90</v>
      </c>
      <c r="J17" s="78">
        <v>90</v>
      </c>
      <c r="K17" s="72">
        <v>90</v>
      </c>
      <c r="L17" s="63">
        <v>90</v>
      </c>
      <c r="M17" s="63">
        <v>75</v>
      </c>
      <c r="N17" s="64">
        <v>90</v>
      </c>
      <c r="O17" s="63">
        <v>90</v>
      </c>
      <c r="P17" s="64">
        <v>75</v>
      </c>
      <c r="Q17" s="63">
        <v>90</v>
      </c>
      <c r="R17" s="79">
        <v>90</v>
      </c>
      <c r="S17" s="74">
        <v>60</v>
      </c>
      <c r="T17" s="64">
        <v>60</v>
      </c>
      <c r="U17" s="64">
        <v>60</v>
      </c>
      <c r="V17" s="64">
        <v>60</v>
      </c>
      <c r="W17" s="64">
        <v>60</v>
      </c>
      <c r="X17" s="64">
        <v>60</v>
      </c>
      <c r="Y17" s="81">
        <v>70</v>
      </c>
      <c r="Z17" s="64">
        <v>70</v>
      </c>
      <c r="AA17" s="79">
        <v>70</v>
      </c>
      <c r="AB17" s="74">
        <v>60</v>
      </c>
      <c r="AC17" s="64">
        <v>60</v>
      </c>
      <c r="AD17" s="64">
        <v>60</v>
      </c>
      <c r="AE17" s="64">
        <v>60</v>
      </c>
      <c r="AF17" s="64">
        <v>60</v>
      </c>
      <c r="AG17" s="64">
        <v>60</v>
      </c>
      <c r="AH17" s="64">
        <v>60</v>
      </c>
      <c r="AI17" s="69">
        <v>60</v>
      </c>
    </row>
    <row r="18" spans="5:35" x14ac:dyDescent="0.25">
      <c r="E18" s="113" t="s">
        <v>53</v>
      </c>
      <c r="F18" s="73">
        <v>1.5</v>
      </c>
      <c r="G18" s="62">
        <v>1.6</v>
      </c>
      <c r="H18" s="62">
        <v>1.6</v>
      </c>
      <c r="I18" s="84">
        <v>1.6</v>
      </c>
      <c r="J18" s="76">
        <v>1.1000000000000001</v>
      </c>
      <c r="K18" s="71">
        <v>1.1000000000000001</v>
      </c>
      <c r="L18" s="62">
        <v>1.1000000000000001</v>
      </c>
      <c r="M18" s="62">
        <v>1.4</v>
      </c>
      <c r="N18" s="66">
        <v>1.4</v>
      </c>
      <c r="O18" s="62">
        <v>1.4</v>
      </c>
      <c r="P18" s="66">
        <v>1.4</v>
      </c>
      <c r="Q18" s="62">
        <v>1.4</v>
      </c>
      <c r="R18" s="77">
        <v>1.4</v>
      </c>
      <c r="S18" s="73">
        <v>0.8</v>
      </c>
      <c r="T18" s="66">
        <v>0.8</v>
      </c>
      <c r="U18" s="66">
        <v>0.9</v>
      </c>
      <c r="V18" s="66">
        <v>0.9</v>
      </c>
      <c r="W18" s="66">
        <v>1</v>
      </c>
      <c r="X18" s="66">
        <v>1</v>
      </c>
      <c r="Y18" s="80">
        <v>0.81</v>
      </c>
      <c r="Z18" s="66">
        <v>1.1299999999999999</v>
      </c>
      <c r="AA18" s="77">
        <v>1.1200000000000001</v>
      </c>
      <c r="AB18" s="73">
        <v>1.1000000000000001</v>
      </c>
      <c r="AC18" s="66">
        <v>1.1000000000000001</v>
      </c>
      <c r="AD18" s="66">
        <v>1.4</v>
      </c>
      <c r="AE18" s="66">
        <v>1.4</v>
      </c>
      <c r="AF18" s="66">
        <v>1.4</v>
      </c>
      <c r="AG18" s="66">
        <v>1.4</v>
      </c>
      <c r="AH18" s="66">
        <v>1.4</v>
      </c>
      <c r="AI18" s="68">
        <v>1.4</v>
      </c>
    </row>
    <row r="19" spans="5:35" x14ac:dyDescent="0.25">
      <c r="E19" s="113" t="s">
        <v>54</v>
      </c>
      <c r="F19" s="74">
        <v>1.7</v>
      </c>
      <c r="G19" s="63">
        <v>1.7</v>
      </c>
      <c r="H19" s="63">
        <v>1.7</v>
      </c>
      <c r="I19" s="85">
        <v>1.7</v>
      </c>
      <c r="J19" s="78">
        <v>1.1000000000000001</v>
      </c>
      <c r="K19" s="72">
        <v>1.1000000000000001</v>
      </c>
      <c r="L19" s="63">
        <v>1.1000000000000001</v>
      </c>
      <c r="M19" s="63">
        <v>1.4</v>
      </c>
      <c r="N19" s="64">
        <v>1.4</v>
      </c>
      <c r="O19" s="63">
        <v>1.4</v>
      </c>
      <c r="P19" s="64">
        <v>1.6</v>
      </c>
      <c r="Q19" s="63">
        <v>1.6</v>
      </c>
      <c r="R19" s="79">
        <v>1.6</v>
      </c>
      <c r="S19" s="74">
        <v>1.1000000000000001</v>
      </c>
      <c r="T19" s="64">
        <v>1.1000000000000001</v>
      </c>
      <c r="U19" s="64">
        <v>1.4</v>
      </c>
      <c r="V19" s="64">
        <v>1.4</v>
      </c>
      <c r="W19" s="64">
        <v>1.6</v>
      </c>
      <c r="X19" s="64">
        <v>1.6</v>
      </c>
      <c r="Y19" s="81">
        <v>1.6</v>
      </c>
      <c r="Z19" s="64">
        <v>1.9</v>
      </c>
      <c r="AA19" s="79">
        <v>2</v>
      </c>
      <c r="AB19" s="74">
        <v>1.1000000000000001</v>
      </c>
      <c r="AC19" s="64">
        <v>1.3</v>
      </c>
      <c r="AD19" s="64">
        <v>1.4</v>
      </c>
      <c r="AE19" s="64">
        <v>1.4</v>
      </c>
      <c r="AF19" s="64">
        <v>1.4</v>
      </c>
      <c r="AG19" s="64">
        <v>1.6</v>
      </c>
      <c r="AH19" s="64">
        <v>1.6</v>
      </c>
      <c r="AI19" s="69">
        <v>1.6</v>
      </c>
    </row>
    <row r="20" spans="5:35" x14ac:dyDescent="0.25">
      <c r="E20" s="113" t="s">
        <v>55</v>
      </c>
      <c r="F20" s="73" t="s">
        <v>39</v>
      </c>
      <c r="G20" s="62" t="s">
        <v>39</v>
      </c>
      <c r="H20" s="62" t="s">
        <v>39</v>
      </c>
      <c r="I20" s="84" t="s">
        <v>39</v>
      </c>
      <c r="J20" s="76" t="s">
        <v>44</v>
      </c>
      <c r="K20" s="71" t="s">
        <v>44</v>
      </c>
      <c r="L20" s="66" t="s">
        <v>44</v>
      </c>
      <c r="M20" s="62" t="s">
        <v>44</v>
      </c>
      <c r="N20" s="66" t="s">
        <v>44</v>
      </c>
      <c r="O20" s="62" t="s">
        <v>44</v>
      </c>
      <c r="P20" s="66" t="s">
        <v>44</v>
      </c>
      <c r="Q20" s="62" t="s">
        <v>44</v>
      </c>
      <c r="R20" s="77" t="s">
        <v>44</v>
      </c>
      <c r="S20" s="73">
        <v>12</v>
      </c>
      <c r="T20" s="66">
        <v>12</v>
      </c>
      <c r="U20" s="66">
        <v>14</v>
      </c>
      <c r="V20" s="66">
        <v>13</v>
      </c>
      <c r="W20" s="66">
        <v>16</v>
      </c>
      <c r="X20" s="66">
        <v>15</v>
      </c>
      <c r="Y20" s="80"/>
      <c r="Z20" s="66"/>
      <c r="AA20" s="77"/>
      <c r="AB20" s="73" t="s">
        <v>44</v>
      </c>
      <c r="AC20" s="66" t="s">
        <v>44</v>
      </c>
      <c r="AD20" s="66" t="s">
        <v>44</v>
      </c>
      <c r="AE20" s="66" t="s">
        <v>44</v>
      </c>
      <c r="AF20" s="66" t="s">
        <v>44</v>
      </c>
      <c r="AG20" s="66" t="s">
        <v>44</v>
      </c>
      <c r="AH20" s="66" t="s">
        <v>44</v>
      </c>
      <c r="AI20" s="68" t="s">
        <v>44</v>
      </c>
    </row>
    <row r="21" spans="5:35" x14ac:dyDescent="0.25">
      <c r="E21" s="113" t="s">
        <v>56</v>
      </c>
      <c r="F21" s="74">
        <v>19</v>
      </c>
      <c r="G21" s="63">
        <v>20</v>
      </c>
      <c r="H21" s="63">
        <v>20</v>
      </c>
      <c r="I21" s="85">
        <v>20</v>
      </c>
      <c r="J21" s="78">
        <v>14</v>
      </c>
      <c r="K21" s="72">
        <v>14</v>
      </c>
      <c r="L21" s="63">
        <v>14</v>
      </c>
      <c r="M21" s="63">
        <v>18</v>
      </c>
      <c r="N21" s="64">
        <v>18</v>
      </c>
      <c r="O21" s="63">
        <v>18</v>
      </c>
      <c r="P21" s="64">
        <v>17</v>
      </c>
      <c r="Q21" s="63">
        <v>17</v>
      </c>
      <c r="R21" s="79">
        <v>17</v>
      </c>
      <c r="S21" s="74">
        <v>12</v>
      </c>
      <c r="T21" s="64">
        <v>12</v>
      </c>
      <c r="U21" s="64">
        <v>14</v>
      </c>
      <c r="V21" s="64">
        <v>13</v>
      </c>
      <c r="W21" s="64">
        <v>16</v>
      </c>
      <c r="X21" s="64">
        <v>15</v>
      </c>
      <c r="Y21" s="81">
        <v>13.5</v>
      </c>
      <c r="Z21" s="64">
        <v>18.899999999999999</v>
      </c>
      <c r="AA21" s="79">
        <v>18.8</v>
      </c>
      <c r="AB21" s="74">
        <v>14</v>
      </c>
      <c r="AC21" s="64">
        <v>14</v>
      </c>
      <c r="AD21" s="64">
        <v>18</v>
      </c>
      <c r="AE21" s="64">
        <v>18</v>
      </c>
      <c r="AF21" s="64">
        <v>18</v>
      </c>
      <c r="AG21" s="64">
        <v>17</v>
      </c>
      <c r="AH21" s="64">
        <v>17</v>
      </c>
      <c r="AI21" s="69">
        <v>17</v>
      </c>
    </row>
    <row r="22" spans="5:35" x14ac:dyDescent="0.25">
      <c r="E22" s="113" t="s">
        <v>57</v>
      </c>
      <c r="F22" s="73">
        <v>2</v>
      </c>
      <c r="G22" s="62">
        <v>2.2000000000000002</v>
      </c>
      <c r="H22" s="62">
        <v>2.2000000000000002</v>
      </c>
      <c r="I22" s="84">
        <v>2.2000000000000002</v>
      </c>
      <c r="J22" s="76">
        <v>1.3</v>
      </c>
      <c r="K22" s="71">
        <v>1.5</v>
      </c>
      <c r="L22" s="62">
        <v>1.5</v>
      </c>
      <c r="M22" s="62">
        <v>1.9</v>
      </c>
      <c r="N22" s="66">
        <v>1.9</v>
      </c>
      <c r="O22" s="62">
        <v>1.9</v>
      </c>
      <c r="P22" s="66">
        <v>2</v>
      </c>
      <c r="Q22" s="62">
        <v>2</v>
      </c>
      <c r="R22" s="77">
        <v>2</v>
      </c>
      <c r="S22" s="73">
        <v>1.2</v>
      </c>
      <c r="T22" s="66">
        <v>1.2</v>
      </c>
      <c r="U22" s="66">
        <v>1.2</v>
      </c>
      <c r="V22" s="66">
        <v>1.2</v>
      </c>
      <c r="W22" s="66">
        <v>1.2</v>
      </c>
      <c r="X22" s="66">
        <v>1.2</v>
      </c>
      <c r="Y22" s="80">
        <v>1.6</v>
      </c>
      <c r="Z22" s="66">
        <v>1.8</v>
      </c>
      <c r="AA22" s="77">
        <v>1.7</v>
      </c>
      <c r="AB22" s="73">
        <v>1.5</v>
      </c>
      <c r="AC22" s="66">
        <v>1.5</v>
      </c>
      <c r="AD22" s="66">
        <v>1.9</v>
      </c>
      <c r="AE22" s="66">
        <v>1.9</v>
      </c>
      <c r="AF22" s="66">
        <v>1.9</v>
      </c>
      <c r="AG22" s="66">
        <v>2</v>
      </c>
      <c r="AH22" s="66">
        <v>2</v>
      </c>
      <c r="AI22" s="68">
        <v>2</v>
      </c>
    </row>
    <row r="23" spans="5:35" x14ac:dyDescent="0.25">
      <c r="E23" s="113" t="s">
        <v>58</v>
      </c>
      <c r="F23" s="74">
        <v>400</v>
      </c>
      <c r="G23" s="63">
        <v>800</v>
      </c>
      <c r="H23" s="63">
        <v>800</v>
      </c>
      <c r="I23" s="85">
        <v>800</v>
      </c>
      <c r="J23" s="78">
        <v>240</v>
      </c>
      <c r="K23" s="72">
        <v>240</v>
      </c>
      <c r="L23" s="64">
        <v>240</v>
      </c>
      <c r="M23" s="63">
        <v>360</v>
      </c>
      <c r="N23" s="64">
        <v>360</v>
      </c>
      <c r="O23" s="63">
        <v>360</v>
      </c>
      <c r="P23" s="64">
        <v>300</v>
      </c>
      <c r="Q23" s="63">
        <v>300</v>
      </c>
      <c r="R23" s="79">
        <v>300</v>
      </c>
      <c r="S23" s="74">
        <v>200</v>
      </c>
      <c r="T23" s="64">
        <v>200</v>
      </c>
      <c r="U23" s="64">
        <v>300</v>
      </c>
      <c r="V23" s="64">
        <v>300</v>
      </c>
      <c r="W23" s="64">
        <v>260</v>
      </c>
      <c r="X23" s="64">
        <v>260</v>
      </c>
      <c r="Y23" s="81">
        <v>198</v>
      </c>
      <c r="Z23" s="64">
        <v>360</v>
      </c>
      <c r="AA23" s="79">
        <v>300</v>
      </c>
      <c r="AB23" s="74">
        <v>400</v>
      </c>
      <c r="AC23" s="64">
        <v>400</v>
      </c>
      <c r="AD23" s="64">
        <v>600</v>
      </c>
      <c r="AE23" s="64">
        <v>600</v>
      </c>
      <c r="AF23" s="64">
        <v>600</v>
      </c>
      <c r="AG23" s="64">
        <v>500</v>
      </c>
      <c r="AH23" s="64">
        <v>500</v>
      </c>
      <c r="AI23" s="69">
        <v>500</v>
      </c>
    </row>
    <row r="24" spans="5:35" x14ac:dyDescent="0.25">
      <c r="E24" s="113" t="s">
        <v>59</v>
      </c>
      <c r="F24" s="73">
        <v>3</v>
      </c>
      <c r="G24" s="62">
        <v>3</v>
      </c>
      <c r="H24" s="62">
        <v>3</v>
      </c>
      <c r="I24" s="84">
        <v>3</v>
      </c>
      <c r="J24" s="76">
        <v>2.4</v>
      </c>
      <c r="K24" s="71">
        <v>2.4</v>
      </c>
      <c r="L24" s="66">
        <v>2.4</v>
      </c>
      <c r="M24" s="62">
        <v>2.6</v>
      </c>
      <c r="N24" s="66">
        <v>2.6</v>
      </c>
      <c r="O24" s="62">
        <v>2.6</v>
      </c>
      <c r="P24" s="66">
        <v>2.8</v>
      </c>
      <c r="Q24" s="62">
        <v>2.8</v>
      </c>
      <c r="R24" s="77">
        <v>2.8</v>
      </c>
      <c r="S24" s="73">
        <v>1.5</v>
      </c>
      <c r="T24" s="66">
        <v>1.5</v>
      </c>
      <c r="U24" s="66">
        <v>1.5</v>
      </c>
      <c r="V24" s="66">
        <v>1.5</v>
      </c>
      <c r="W24" s="66">
        <v>2</v>
      </c>
      <c r="X24" s="66">
        <v>2</v>
      </c>
      <c r="Y24" s="80">
        <v>4</v>
      </c>
      <c r="Z24" s="66">
        <v>4.5</v>
      </c>
      <c r="AA24" s="77">
        <v>5</v>
      </c>
      <c r="AB24" s="73">
        <v>2.4</v>
      </c>
      <c r="AC24" s="66">
        <v>2.4</v>
      </c>
      <c r="AD24" s="66">
        <v>2.6</v>
      </c>
      <c r="AE24" s="66">
        <v>2.6</v>
      </c>
      <c r="AF24" s="66">
        <v>2.6</v>
      </c>
      <c r="AG24" s="66">
        <v>2.8</v>
      </c>
      <c r="AH24" s="66">
        <v>2.8</v>
      </c>
      <c r="AI24" s="68">
        <v>2.8</v>
      </c>
    </row>
    <row r="25" spans="5:35" x14ac:dyDescent="0.25">
      <c r="E25" s="113" t="s">
        <v>60</v>
      </c>
      <c r="F25" s="74">
        <v>50</v>
      </c>
      <c r="G25" s="63">
        <v>50</v>
      </c>
      <c r="H25" s="63">
        <v>50</v>
      </c>
      <c r="I25" s="85">
        <v>50</v>
      </c>
      <c r="J25" s="78">
        <v>30</v>
      </c>
      <c r="K25" s="72">
        <v>30</v>
      </c>
      <c r="L25" s="64">
        <v>30</v>
      </c>
      <c r="M25" s="63">
        <v>30</v>
      </c>
      <c r="N25" s="64">
        <v>30</v>
      </c>
      <c r="O25" s="63">
        <v>30</v>
      </c>
      <c r="P25" s="64">
        <v>35</v>
      </c>
      <c r="Q25" s="63">
        <v>35</v>
      </c>
      <c r="R25" s="79">
        <v>35</v>
      </c>
      <c r="S25" s="74">
        <v>10</v>
      </c>
      <c r="T25" s="64">
        <v>10</v>
      </c>
      <c r="U25" s="64">
        <v>10</v>
      </c>
      <c r="V25" s="64">
        <v>10</v>
      </c>
      <c r="W25" s="64">
        <v>10</v>
      </c>
      <c r="X25" s="64">
        <v>10</v>
      </c>
      <c r="Y25" s="81">
        <v>40</v>
      </c>
      <c r="Z25" s="64">
        <v>40</v>
      </c>
      <c r="AA25" s="79">
        <v>45</v>
      </c>
      <c r="AB25" s="74">
        <v>25</v>
      </c>
      <c r="AC25" s="64">
        <v>25</v>
      </c>
      <c r="AD25" s="64">
        <v>30</v>
      </c>
      <c r="AE25" s="64">
        <v>30</v>
      </c>
      <c r="AF25" s="64">
        <v>30</v>
      </c>
      <c r="AG25" s="64">
        <v>35</v>
      </c>
      <c r="AH25" s="64">
        <v>35</v>
      </c>
      <c r="AI25" s="69">
        <v>35</v>
      </c>
    </row>
    <row r="26" spans="5:35" x14ac:dyDescent="0.25">
      <c r="E26" s="113"/>
      <c r="F26" s="73"/>
      <c r="G26" s="62"/>
      <c r="H26" s="62"/>
      <c r="I26" s="84"/>
      <c r="J26" s="76"/>
      <c r="K26" s="71"/>
      <c r="L26" s="66"/>
      <c r="M26" s="62"/>
      <c r="N26" s="66"/>
      <c r="O26" s="62"/>
      <c r="P26" s="66"/>
      <c r="Q26" s="62"/>
      <c r="R26" s="77"/>
      <c r="S26" s="73">
        <v>200</v>
      </c>
      <c r="T26" s="66">
        <v>200</v>
      </c>
      <c r="U26" s="66">
        <v>200</v>
      </c>
      <c r="V26" s="66">
        <v>200</v>
      </c>
      <c r="W26" s="66">
        <v>200</v>
      </c>
      <c r="X26" s="66">
        <v>200</v>
      </c>
      <c r="Y26" s="80"/>
      <c r="Z26" s="66"/>
      <c r="AA26" s="77"/>
      <c r="AB26" s="73"/>
      <c r="AC26" s="66"/>
      <c r="AD26" s="66"/>
      <c r="AE26" s="66"/>
      <c r="AF26" s="66"/>
      <c r="AG26" s="66"/>
      <c r="AH26" s="66"/>
      <c r="AI26" s="68"/>
    </row>
    <row r="27" spans="5:35" x14ac:dyDescent="0.25">
      <c r="E27" s="113" t="s">
        <v>63</v>
      </c>
      <c r="F27" s="74">
        <v>5</v>
      </c>
      <c r="G27" s="63">
        <v>6</v>
      </c>
      <c r="H27" s="63">
        <v>6</v>
      </c>
      <c r="I27" s="85">
        <v>6</v>
      </c>
      <c r="J27" s="78">
        <v>5</v>
      </c>
      <c r="K27" s="72">
        <v>5</v>
      </c>
      <c r="L27" s="64">
        <v>5</v>
      </c>
      <c r="M27" s="63">
        <v>6</v>
      </c>
      <c r="N27" s="64">
        <v>6</v>
      </c>
      <c r="O27" s="63">
        <v>6</v>
      </c>
      <c r="P27" s="64">
        <v>7</v>
      </c>
      <c r="Q27" s="63">
        <v>7</v>
      </c>
      <c r="R27" s="79">
        <v>7</v>
      </c>
      <c r="S27" s="74">
        <v>3</v>
      </c>
      <c r="T27" s="64">
        <v>3</v>
      </c>
      <c r="U27" s="64">
        <v>3</v>
      </c>
      <c r="V27" s="64">
        <v>3</v>
      </c>
      <c r="W27" s="64">
        <v>3</v>
      </c>
      <c r="X27" s="64">
        <v>3</v>
      </c>
      <c r="Y27" s="81">
        <v>5</v>
      </c>
      <c r="Z27" s="64">
        <v>5</v>
      </c>
      <c r="AA27" s="79">
        <v>7</v>
      </c>
      <c r="AB27" s="74">
        <v>4</v>
      </c>
      <c r="AC27" s="64">
        <v>4</v>
      </c>
      <c r="AD27" s="64">
        <v>5</v>
      </c>
      <c r="AE27" s="64">
        <v>5</v>
      </c>
      <c r="AF27" s="64">
        <v>5</v>
      </c>
      <c r="AG27" s="64">
        <v>6</v>
      </c>
      <c r="AH27" s="64">
        <v>6</v>
      </c>
      <c r="AI27" s="69">
        <v>6</v>
      </c>
    </row>
    <row r="28" spans="5:35" x14ac:dyDescent="0.25">
      <c r="E28" s="113"/>
      <c r="F28" s="73"/>
      <c r="G28" s="62"/>
      <c r="H28" s="62"/>
      <c r="I28" s="84"/>
      <c r="J28" s="76"/>
      <c r="K28" s="71"/>
      <c r="L28" s="66"/>
      <c r="M28" s="62"/>
      <c r="N28" s="66"/>
      <c r="O28" s="62"/>
      <c r="P28" s="66"/>
      <c r="Q28" s="62"/>
      <c r="R28" s="77"/>
      <c r="S28" s="73">
        <v>7</v>
      </c>
      <c r="T28" s="66">
        <v>7</v>
      </c>
      <c r="U28" s="66">
        <v>7</v>
      </c>
      <c r="V28" s="66">
        <v>7</v>
      </c>
      <c r="W28" s="66">
        <v>7</v>
      </c>
      <c r="X28" s="66">
        <v>7</v>
      </c>
      <c r="Y28" s="80"/>
      <c r="Z28" s="66"/>
      <c r="AA28" s="77"/>
      <c r="AB28" s="73"/>
      <c r="AC28" s="66"/>
      <c r="AD28" s="66"/>
      <c r="AE28" s="66"/>
      <c r="AF28" s="66"/>
      <c r="AG28" s="66"/>
      <c r="AH28" s="66"/>
      <c r="AI28" s="68"/>
    </row>
    <row r="29" spans="5:35" x14ac:dyDescent="0.25">
      <c r="E29" s="114" t="s">
        <v>64</v>
      </c>
      <c r="F29" s="74">
        <v>550</v>
      </c>
      <c r="G29" s="63">
        <v>450</v>
      </c>
      <c r="H29" s="63">
        <v>450</v>
      </c>
      <c r="I29" s="85">
        <v>450</v>
      </c>
      <c r="J29" s="78">
        <v>425</v>
      </c>
      <c r="K29" s="72">
        <v>425</v>
      </c>
      <c r="L29" s="63">
        <v>425</v>
      </c>
      <c r="M29" s="63">
        <v>450</v>
      </c>
      <c r="N29" s="64">
        <v>450</v>
      </c>
      <c r="O29" s="63">
        <v>450</v>
      </c>
      <c r="P29" s="64">
        <v>550</v>
      </c>
      <c r="Q29" s="63">
        <v>550</v>
      </c>
      <c r="R29" s="79">
        <v>550</v>
      </c>
      <c r="S29" s="74" t="s">
        <v>39</v>
      </c>
      <c r="T29" s="64" t="s">
        <v>39</v>
      </c>
      <c r="U29" s="64"/>
      <c r="V29" s="64" t="s">
        <v>39</v>
      </c>
      <c r="W29" s="64" t="s">
        <v>39</v>
      </c>
      <c r="X29" s="64" t="s">
        <v>39</v>
      </c>
      <c r="Y29" s="81">
        <v>400</v>
      </c>
      <c r="Z29" s="64">
        <v>480</v>
      </c>
      <c r="AA29" s="79">
        <v>520</v>
      </c>
      <c r="AB29" s="74">
        <v>425</v>
      </c>
      <c r="AC29" s="64">
        <v>425</v>
      </c>
      <c r="AD29" s="64">
        <v>415</v>
      </c>
      <c r="AE29" s="64">
        <v>440</v>
      </c>
      <c r="AF29" s="64">
        <v>440</v>
      </c>
      <c r="AG29" s="64">
        <v>525</v>
      </c>
      <c r="AH29" s="64">
        <v>550</v>
      </c>
      <c r="AI29" s="69">
        <v>550</v>
      </c>
    </row>
    <row r="30" spans="5:35" x14ac:dyDescent="0.25">
      <c r="E30" s="114" t="s">
        <v>65</v>
      </c>
      <c r="F30" s="73">
        <v>130</v>
      </c>
      <c r="G30" s="62">
        <v>140</v>
      </c>
      <c r="H30" s="62">
        <v>170</v>
      </c>
      <c r="I30" s="84">
        <v>200</v>
      </c>
      <c r="J30" s="80" t="s">
        <v>44</v>
      </c>
      <c r="K30" s="73" t="s">
        <v>44</v>
      </c>
      <c r="L30" s="66" t="s">
        <v>44</v>
      </c>
      <c r="M30" s="62" t="s">
        <v>44</v>
      </c>
      <c r="N30" s="66" t="s">
        <v>44</v>
      </c>
      <c r="O30" s="62" t="s">
        <v>44</v>
      </c>
      <c r="P30" s="66" t="s">
        <v>44</v>
      </c>
      <c r="Q30" s="62" t="s">
        <v>44</v>
      </c>
      <c r="R30" s="77" t="s">
        <v>44</v>
      </c>
      <c r="S30" s="73" t="s">
        <v>39</v>
      </c>
      <c r="T30" s="66" t="s">
        <v>39</v>
      </c>
      <c r="U30" s="66"/>
      <c r="V30" s="66" t="s">
        <v>39</v>
      </c>
      <c r="W30" s="66" t="s">
        <v>39</v>
      </c>
      <c r="X30" s="66" t="s">
        <v>39</v>
      </c>
      <c r="Y30" s="80"/>
      <c r="Z30" s="66"/>
      <c r="AA30" s="77"/>
      <c r="AB30" s="73"/>
      <c r="AC30" s="66"/>
      <c r="AD30" s="66"/>
      <c r="AE30" s="66"/>
      <c r="AF30" s="66"/>
      <c r="AG30" s="66"/>
      <c r="AH30" s="66"/>
      <c r="AI30" s="68"/>
    </row>
    <row r="31" spans="5:35" x14ac:dyDescent="0.25">
      <c r="E31" s="113" t="s">
        <v>66</v>
      </c>
      <c r="F31" s="74" t="s">
        <v>44</v>
      </c>
      <c r="G31" s="63" t="s">
        <v>44</v>
      </c>
      <c r="H31" s="63" t="s">
        <v>44</v>
      </c>
      <c r="I31" s="85" t="s">
        <v>44</v>
      </c>
      <c r="J31" s="78" t="s">
        <v>44</v>
      </c>
      <c r="K31" s="72" t="s">
        <v>44</v>
      </c>
      <c r="L31" s="63" t="s">
        <v>44</v>
      </c>
      <c r="M31" s="63" t="s">
        <v>44</v>
      </c>
      <c r="N31" s="64" t="s">
        <v>44</v>
      </c>
      <c r="O31" s="63" t="s">
        <v>44</v>
      </c>
      <c r="P31" s="64" t="s">
        <v>44</v>
      </c>
      <c r="Q31" s="63" t="s">
        <v>44</v>
      </c>
      <c r="R31" s="79" t="s">
        <v>44</v>
      </c>
      <c r="S31" s="74" t="s">
        <v>39</v>
      </c>
      <c r="T31" s="64" t="s">
        <v>39</v>
      </c>
      <c r="U31" s="64"/>
      <c r="V31" s="64" t="s">
        <v>39</v>
      </c>
      <c r="W31" s="64" t="s">
        <v>39</v>
      </c>
      <c r="X31" s="64" t="s">
        <v>39</v>
      </c>
      <c r="Y31" s="81"/>
      <c r="Z31" s="64"/>
      <c r="AA31" s="79"/>
      <c r="AB31" s="74"/>
      <c r="AC31" s="64"/>
      <c r="AD31" s="64"/>
      <c r="AE31" s="64"/>
      <c r="AF31" s="64"/>
      <c r="AG31" s="64"/>
      <c r="AH31" s="64"/>
      <c r="AI31" s="69"/>
    </row>
    <row r="32" spans="5:35" x14ac:dyDescent="0.25">
      <c r="E32" s="113" t="s">
        <v>67</v>
      </c>
      <c r="F32" s="71" t="s">
        <v>44</v>
      </c>
      <c r="G32" s="62" t="s">
        <v>44</v>
      </c>
      <c r="H32" s="62" t="s">
        <v>44</v>
      </c>
      <c r="I32" s="84" t="s">
        <v>44</v>
      </c>
      <c r="J32" s="76" t="s">
        <v>44</v>
      </c>
      <c r="K32" s="71" t="s">
        <v>44</v>
      </c>
      <c r="L32" s="62" t="s">
        <v>44</v>
      </c>
      <c r="M32" s="62" t="s">
        <v>44</v>
      </c>
      <c r="N32" s="66" t="s">
        <v>44</v>
      </c>
      <c r="O32" s="62" t="s">
        <v>44</v>
      </c>
      <c r="P32" s="66" t="s">
        <v>44</v>
      </c>
      <c r="Q32" s="62" t="s">
        <v>44</v>
      </c>
      <c r="R32" s="77" t="s">
        <v>44</v>
      </c>
      <c r="S32" s="73" t="s">
        <v>39</v>
      </c>
      <c r="T32" s="66" t="s">
        <v>39</v>
      </c>
      <c r="U32" s="66"/>
      <c r="V32" s="66" t="s">
        <v>39</v>
      </c>
      <c r="W32" s="66" t="s">
        <v>39</v>
      </c>
      <c r="X32" s="66" t="s">
        <v>39</v>
      </c>
      <c r="Y32" s="80"/>
      <c r="Z32" s="66"/>
      <c r="AA32" s="77"/>
      <c r="AB32" s="73"/>
      <c r="AC32" s="66"/>
      <c r="AD32" s="66"/>
      <c r="AE32" s="66"/>
      <c r="AF32" s="66"/>
      <c r="AG32" s="66"/>
      <c r="AH32" s="66"/>
      <c r="AI32" s="68"/>
    </row>
    <row r="33" spans="5:35" x14ac:dyDescent="0.25">
      <c r="E33" s="114" t="s">
        <v>68</v>
      </c>
      <c r="F33" s="74">
        <v>1500</v>
      </c>
      <c r="G33" s="63">
        <v>1500</v>
      </c>
      <c r="H33" s="63">
        <v>1500</v>
      </c>
      <c r="I33" s="85">
        <v>1500</v>
      </c>
      <c r="J33" s="78">
        <v>1500</v>
      </c>
      <c r="K33" s="72">
        <v>1500</v>
      </c>
      <c r="L33" s="64">
        <v>1500</v>
      </c>
      <c r="M33" s="63">
        <v>1500</v>
      </c>
      <c r="N33" s="64">
        <v>1500</v>
      </c>
      <c r="O33" s="63">
        <v>1500</v>
      </c>
      <c r="P33" s="64">
        <v>1500</v>
      </c>
      <c r="Q33" s="63">
        <v>1500</v>
      </c>
      <c r="R33" s="79">
        <v>1500</v>
      </c>
      <c r="S33" s="74">
        <v>1600</v>
      </c>
      <c r="T33" s="64">
        <v>1600</v>
      </c>
      <c r="U33" s="64">
        <v>1600</v>
      </c>
      <c r="V33" s="64">
        <v>1600</v>
      </c>
      <c r="W33" s="64">
        <v>1600</v>
      </c>
      <c r="X33" s="64">
        <v>1600</v>
      </c>
      <c r="Y33" s="81">
        <v>2000</v>
      </c>
      <c r="Z33" s="64">
        <v>2000</v>
      </c>
      <c r="AA33" s="79">
        <v>2000</v>
      </c>
      <c r="AB33" s="74">
        <v>920</v>
      </c>
      <c r="AC33" s="64">
        <v>920</v>
      </c>
      <c r="AD33" s="64">
        <v>920</v>
      </c>
      <c r="AE33" s="64">
        <v>920</v>
      </c>
      <c r="AF33" s="64">
        <v>920</v>
      </c>
      <c r="AG33" s="64">
        <v>920</v>
      </c>
      <c r="AH33" s="64">
        <v>920</v>
      </c>
      <c r="AI33" s="69">
        <v>920</v>
      </c>
    </row>
    <row r="34" spans="5:35" x14ac:dyDescent="0.25">
      <c r="E34" s="114" t="s">
        <v>69</v>
      </c>
      <c r="F34" s="73">
        <v>184</v>
      </c>
      <c r="G34" s="62">
        <v>184</v>
      </c>
      <c r="H34" s="62">
        <v>184</v>
      </c>
      <c r="I34" s="84">
        <v>184</v>
      </c>
      <c r="J34" s="76">
        <v>4700</v>
      </c>
      <c r="K34" s="71">
        <v>4700</v>
      </c>
      <c r="L34" s="66">
        <v>4700</v>
      </c>
      <c r="M34" s="62">
        <v>4700</v>
      </c>
      <c r="N34" s="66">
        <v>4700</v>
      </c>
      <c r="O34" s="62">
        <v>4700</v>
      </c>
      <c r="P34" s="66">
        <v>5100</v>
      </c>
      <c r="Q34" s="62">
        <v>5100</v>
      </c>
      <c r="R34" s="77">
        <v>5100</v>
      </c>
      <c r="S34" s="73">
        <v>3500</v>
      </c>
      <c r="T34" s="66">
        <v>3500</v>
      </c>
      <c r="U34" s="66">
        <v>3500</v>
      </c>
      <c r="V34" s="66">
        <v>3500</v>
      </c>
      <c r="W34" s="66">
        <v>3500</v>
      </c>
      <c r="X34" s="66">
        <v>3500</v>
      </c>
      <c r="Y34" s="80">
        <v>3500</v>
      </c>
      <c r="Z34" s="66">
        <v>3500</v>
      </c>
      <c r="AA34" s="77">
        <v>4000</v>
      </c>
      <c r="AB34" s="73">
        <v>2800</v>
      </c>
      <c r="AC34" s="66">
        <v>2800</v>
      </c>
      <c r="AD34" s="66">
        <v>2800</v>
      </c>
      <c r="AE34" s="66">
        <v>2800</v>
      </c>
      <c r="AF34" s="66">
        <v>2800</v>
      </c>
      <c r="AG34" s="66">
        <v>3200</v>
      </c>
      <c r="AH34" s="66">
        <v>3200</v>
      </c>
      <c r="AI34" s="68">
        <v>3200</v>
      </c>
    </row>
    <row r="35" spans="5:35" x14ac:dyDescent="0.25">
      <c r="E35" s="114" t="s">
        <v>70</v>
      </c>
      <c r="F35" s="74">
        <v>2300</v>
      </c>
      <c r="G35" s="63">
        <v>2300</v>
      </c>
      <c r="H35" s="63">
        <v>2300</v>
      </c>
      <c r="I35" s="85">
        <v>2300</v>
      </c>
      <c r="J35" s="78">
        <v>2300</v>
      </c>
      <c r="K35" s="72">
        <v>2300</v>
      </c>
      <c r="L35" s="64">
        <v>2300</v>
      </c>
      <c r="M35" s="63">
        <v>2300</v>
      </c>
      <c r="N35" s="64">
        <v>2300</v>
      </c>
      <c r="O35" s="63">
        <v>2300</v>
      </c>
      <c r="P35" s="64">
        <v>2300</v>
      </c>
      <c r="Q35" s="63">
        <v>2300</v>
      </c>
      <c r="R35" s="79">
        <v>2300</v>
      </c>
      <c r="S35" s="74">
        <v>2500</v>
      </c>
      <c r="T35" s="64">
        <v>2500</v>
      </c>
      <c r="U35" s="64">
        <v>2500</v>
      </c>
      <c r="V35" s="64">
        <v>2500</v>
      </c>
      <c r="W35" s="64">
        <v>2500</v>
      </c>
      <c r="X35" s="64">
        <v>2500</v>
      </c>
      <c r="Y35" s="81">
        <v>3100</v>
      </c>
      <c r="Z35" s="64">
        <v>3100</v>
      </c>
      <c r="AA35" s="79">
        <v>3100</v>
      </c>
      <c r="AB35" s="74" t="s">
        <v>44</v>
      </c>
      <c r="AC35" s="64" t="s">
        <v>44</v>
      </c>
      <c r="AD35" s="64" t="s">
        <v>44</v>
      </c>
      <c r="AE35" s="64" t="s">
        <v>44</v>
      </c>
      <c r="AF35" s="64" t="s">
        <v>44</v>
      </c>
      <c r="AG35" s="64" t="s">
        <v>44</v>
      </c>
      <c r="AH35" s="64" t="s">
        <v>44</v>
      </c>
      <c r="AI35" s="69" t="s">
        <v>44</v>
      </c>
    </row>
    <row r="36" spans="5:35" x14ac:dyDescent="0.25">
      <c r="E36" s="114" t="s">
        <v>71</v>
      </c>
      <c r="F36" s="73">
        <v>1000</v>
      </c>
      <c r="G36" s="62">
        <v>1250</v>
      </c>
      <c r="H36" s="62">
        <v>1250</v>
      </c>
      <c r="I36" s="84">
        <v>1250</v>
      </c>
      <c r="J36" s="76">
        <v>1000</v>
      </c>
      <c r="K36" s="71">
        <v>1200</v>
      </c>
      <c r="L36" s="66">
        <v>1200</v>
      </c>
      <c r="M36" s="62">
        <v>1300</v>
      </c>
      <c r="N36" s="66">
        <v>1000</v>
      </c>
      <c r="O36" s="62">
        <v>1000</v>
      </c>
      <c r="P36" s="66">
        <v>1300</v>
      </c>
      <c r="Q36" s="62">
        <v>1000</v>
      </c>
      <c r="R36" s="77">
        <v>1000</v>
      </c>
      <c r="S36" s="73">
        <v>700</v>
      </c>
      <c r="T36" s="66">
        <v>700</v>
      </c>
      <c r="U36" s="66">
        <v>800</v>
      </c>
      <c r="V36" s="66">
        <v>700</v>
      </c>
      <c r="W36" s="66">
        <v>1350</v>
      </c>
      <c r="X36" s="66">
        <v>1250</v>
      </c>
      <c r="Y36" s="80">
        <v>1000</v>
      </c>
      <c r="Z36" s="66">
        <v>1000</v>
      </c>
      <c r="AA36" s="77">
        <v>1000</v>
      </c>
      <c r="AB36" s="73">
        <v>1300</v>
      </c>
      <c r="AC36" s="66">
        <v>1300</v>
      </c>
      <c r="AD36" s="66">
        <v>1300</v>
      </c>
      <c r="AE36" s="66">
        <v>1000</v>
      </c>
      <c r="AF36" s="66">
        <v>1000</v>
      </c>
      <c r="AG36" s="66">
        <v>1300</v>
      </c>
      <c r="AH36" s="66">
        <v>1000</v>
      </c>
      <c r="AI36" s="68">
        <v>1000</v>
      </c>
    </row>
    <row r="37" spans="5:35" x14ac:dyDescent="0.25">
      <c r="E37" s="114" t="s">
        <v>72</v>
      </c>
      <c r="F37" s="74">
        <v>1250</v>
      </c>
      <c r="G37" s="63">
        <v>1250</v>
      </c>
      <c r="H37" s="63">
        <v>1250</v>
      </c>
      <c r="I37" s="85">
        <v>1250</v>
      </c>
      <c r="J37" s="78">
        <v>700</v>
      </c>
      <c r="K37" s="72">
        <v>700</v>
      </c>
      <c r="L37" s="64">
        <v>700</v>
      </c>
      <c r="M37" s="63">
        <v>1250</v>
      </c>
      <c r="N37" s="64">
        <v>700</v>
      </c>
      <c r="O37" s="63">
        <v>700</v>
      </c>
      <c r="P37" s="64">
        <v>1250</v>
      </c>
      <c r="Q37" s="63">
        <v>700</v>
      </c>
      <c r="R37" s="79">
        <v>700</v>
      </c>
      <c r="S37" s="74">
        <v>550</v>
      </c>
      <c r="T37" s="64">
        <v>550</v>
      </c>
      <c r="U37" s="64">
        <v>625</v>
      </c>
      <c r="V37" s="64">
        <v>550</v>
      </c>
      <c r="W37" s="64">
        <v>1065</v>
      </c>
      <c r="X37" s="64">
        <v>990</v>
      </c>
      <c r="Y37" s="81">
        <v>550</v>
      </c>
      <c r="Z37" s="64">
        <v>550</v>
      </c>
      <c r="AA37" s="79">
        <v>550</v>
      </c>
      <c r="AB37" s="74">
        <v>1000</v>
      </c>
      <c r="AC37" s="64">
        <v>1000</v>
      </c>
      <c r="AD37" s="64">
        <v>1250</v>
      </c>
      <c r="AE37" s="64">
        <v>1000</v>
      </c>
      <c r="AF37" s="64">
        <v>1000</v>
      </c>
      <c r="AG37" s="64">
        <v>1250</v>
      </c>
      <c r="AH37" s="64">
        <v>1000</v>
      </c>
      <c r="AI37" s="69">
        <v>1000</v>
      </c>
    </row>
    <row r="38" spans="5:35" x14ac:dyDescent="0.25">
      <c r="E38" s="114" t="s">
        <v>73</v>
      </c>
      <c r="F38" s="73">
        <v>420</v>
      </c>
      <c r="G38" s="62">
        <v>430</v>
      </c>
      <c r="H38" s="62">
        <v>430</v>
      </c>
      <c r="I38" s="84">
        <v>430</v>
      </c>
      <c r="J38" s="76">
        <v>320</v>
      </c>
      <c r="K38" s="71">
        <v>320</v>
      </c>
      <c r="L38" s="62">
        <v>320</v>
      </c>
      <c r="M38" s="62">
        <v>400</v>
      </c>
      <c r="N38" s="66">
        <v>350</v>
      </c>
      <c r="O38" s="62">
        <v>360</v>
      </c>
      <c r="P38" s="66">
        <v>360</v>
      </c>
      <c r="Q38" s="62">
        <v>310</v>
      </c>
      <c r="R38" s="77">
        <v>320</v>
      </c>
      <c r="S38" s="73">
        <v>270</v>
      </c>
      <c r="T38" s="66">
        <v>270</v>
      </c>
      <c r="U38" s="66">
        <v>300</v>
      </c>
      <c r="V38" s="66">
        <v>270</v>
      </c>
      <c r="W38" s="66">
        <v>350</v>
      </c>
      <c r="X38" s="66">
        <v>320</v>
      </c>
      <c r="Y38" s="80">
        <v>300</v>
      </c>
      <c r="Z38" s="66">
        <v>300</v>
      </c>
      <c r="AA38" s="77">
        <v>300</v>
      </c>
      <c r="AB38" s="73">
        <v>320</v>
      </c>
      <c r="AC38" s="66">
        <v>320</v>
      </c>
      <c r="AD38" s="66">
        <v>400</v>
      </c>
      <c r="AE38" s="66">
        <v>350</v>
      </c>
      <c r="AF38" s="66">
        <v>360</v>
      </c>
      <c r="AG38" s="66">
        <v>360</v>
      </c>
      <c r="AH38" s="66">
        <v>310</v>
      </c>
      <c r="AI38" s="68">
        <v>320</v>
      </c>
    </row>
    <row r="39" spans="5:35" x14ac:dyDescent="0.25">
      <c r="E39" s="115" t="s">
        <v>74</v>
      </c>
      <c r="F39" s="74" t="s">
        <v>44</v>
      </c>
      <c r="G39" s="64"/>
      <c r="H39" s="64"/>
      <c r="I39" s="79"/>
      <c r="J39" s="81"/>
      <c r="K39" s="74"/>
      <c r="L39" s="64"/>
      <c r="M39" s="63"/>
      <c r="N39" s="64"/>
      <c r="O39" s="63"/>
      <c r="P39" s="64"/>
      <c r="Q39" s="63"/>
      <c r="R39" s="79"/>
      <c r="S39" s="74"/>
      <c r="T39" s="64"/>
      <c r="U39" s="64"/>
      <c r="V39" s="64"/>
      <c r="W39" s="64"/>
      <c r="X39" s="64"/>
      <c r="Y39" s="81"/>
      <c r="Z39" s="64"/>
      <c r="AA39" s="79"/>
      <c r="AB39" s="74">
        <v>3</v>
      </c>
      <c r="AC39" s="64">
        <v>3</v>
      </c>
      <c r="AD39" s="64">
        <v>3</v>
      </c>
      <c r="AE39" s="64">
        <v>3</v>
      </c>
      <c r="AF39" s="64">
        <v>3</v>
      </c>
      <c r="AG39" s="64">
        <v>3</v>
      </c>
      <c r="AH39" s="64">
        <v>3</v>
      </c>
      <c r="AI39" s="69">
        <v>3</v>
      </c>
    </row>
    <row r="40" spans="5:35" x14ac:dyDescent="0.25">
      <c r="E40" s="113" t="s">
        <v>75</v>
      </c>
      <c r="F40" s="73">
        <v>18</v>
      </c>
      <c r="G40" s="62">
        <v>48</v>
      </c>
      <c r="H40" s="62">
        <v>48</v>
      </c>
      <c r="I40" s="84">
        <v>48</v>
      </c>
      <c r="J40" s="76">
        <v>18</v>
      </c>
      <c r="K40" s="71">
        <v>8</v>
      </c>
      <c r="L40" s="66">
        <v>8</v>
      </c>
      <c r="M40" s="62">
        <v>27</v>
      </c>
      <c r="N40" s="66">
        <v>27</v>
      </c>
      <c r="O40" s="62">
        <v>27</v>
      </c>
      <c r="P40" s="66">
        <v>10</v>
      </c>
      <c r="Q40" s="62">
        <v>9</v>
      </c>
      <c r="R40" s="77">
        <v>9</v>
      </c>
      <c r="S40" s="73">
        <v>8.6999999999999993</v>
      </c>
      <c r="T40" s="66">
        <v>8.6999999999999993</v>
      </c>
      <c r="U40" s="66">
        <v>14.8</v>
      </c>
      <c r="V40" s="66">
        <v>14.8</v>
      </c>
      <c r="W40" s="66">
        <v>14.8</v>
      </c>
      <c r="X40" s="66">
        <v>14.8</v>
      </c>
      <c r="Y40" s="80">
        <v>16</v>
      </c>
      <c r="Z40" s="66">
        <v>16</v>
      </c>
      <c r="AA40" s="77">
        <v>16</v>
      </c>
      <c r="AB40" s="73">
        <v>8</v>
      </c>
      <c r="AC40" s="66">
        <v>8</v>
      </c>
      <c r="AD40" s="66">
        <v>27</v>
      </c>
      <c r="AE40" s="66">
        <v>27</v>
      </c>
      <c r="AF40" s="66">
        <v>27</v>
      </c>
      <c r="AG40" s="66">
        <v>10</v>
      </c>
      <c r="AH40" s="66">
        <v>9</v>
      </c>
      <c r="AI40" s="68">
        <v>9</v>
      </c>
    </row>
    <row r="41" spans="5:35" x14ac:dyDescent="0.25">
      <c r="E41" s="113" t="s">
        <v>76</v>
      </c>
      <c r="F41" s="74">
        <v>3</v>
      </c>
      <c r="G41" s="63">
        <v>3.5</v>
      </c>
      <c r="H41" s="63">
        <v>3.5</v>
      </c>
      <c r="I41" s="85">
        <v>3.5</v>
      </c>
      <c r="J41" s="78">
        <v>0.9</v>
      </c>
      <c r="K41" s="72">
        <v>0.9</v>
      </c>
      <c r="L41" s="64">
        <v>0.9</v>
      </c>
      <c r="M41" s="63">
        <v>1</v>
      </c>
      <c r="N41" s="64">
        <v>1</v>
      </c>
      <c r="O41" s="63">
        <v>1</v>
      </c>
      <c r="P41" s="64">
        <v>1.3</v>
      </c>
      <c r="Q41" s="63">
        <v>1.3</v>
      </c>
      <c r="R41" s="79">
        <v>1.3</v>
      </c>
      <c r="S41" s="74">
        <v>1.2</v>
      </c>
      <c r="T41" s="64">
        <v>1.2</v>
      </c>
      <c r="U41" s="64">
        <v>1</v>
      </c>
      <c r="V41" s="64">
        <v>1.2</v>
      </c>
      <c r="W41" s="64">
        <v>1.3</v>
      </c>
      <c r="X41" s="64">
        <v>1.5</v>
      </c>
      <c r="Y41" s="81">
        <v>1.3</v>
      </c>
      <c r="Z41" s="64">
        <v>1.5</v>
      </c>
      <c r="AA41" s="79">
        <v>1.5</v>
      </c>
      <c r="AB41" s="74">
        <v>1.2</v>
      </c>
      <c r="AC41" s="64">
        <v>1.2</v>
      </c>
      <c r="AD41" s="64">
        <v>1.2</v>
      </c>
      <c r="AE41" s="64">
        <v>1.3</v>
      </c>
      <c r="AF41" s="64">
        <v>1.3</v>
      </c>
      <c r="AG41" s="64">
        <v>1.4</v>
      </c>
      <c r="AH41" s="64">
        <v>1.5</v>
      </c>
      <c r="AI41" s="69">
        <v>1.5</v>
      </c>
    </row>
    <row r="42" spans="5:35" x14ac:dyDescent="0.25">
      <c r="E42" s="113" t="s">
        <v>77</v>
      </c>
      <c r="F42" s="73">
        <v>15</v>
      </c>
      <c r="G42" s="62">
        <v>20</v>
      </c>
      <c r="H42" s="62">
        <v>20</v>
      </c>
      <c r="I42" s="84">
        <v>20</v>
      </c>
      <c r="J42" s="76">
        <v>8</v>
      </c>
      <c r="K42" s="71">
        <v>8</v>
      </c>
      <c r="L42" s="62">
        <v>8</v>
      </c>
      <c r="M42" s="62">
        <v>12</v>
      </c>
      <c r="N42" s="66">
        <v>11</v>
      </c>
      <c r="O42" s="62">
        <v>11</v>
      </c>
      <c r="P42" s="66">
        <v>13</v>
      </c>
      <c r="Q42" s="62">
        <v>12</v>
      </c>
      <c r="R42" s="77">
        <v>12</v>
      </c>
      <c r="S42" s="73">
        <v>7</v>
      </c>
      <c r="T42" s="66">
        <v>7</v>
      </c>
      <c r="U42" s="66">
        <v>7</v>
      </c>
      <c r="V42" s="66">
        <v>7</v>
      </c>
      <c r="W42" s="66">
        <v>13</v>
      </c>
      <c r="X42" s="66">
        <v>13</v>
      </c>
      <c r="Y42" s="80">
        <v>10.1</v>
      </c>
      <c r="Z42" s="66">
        <v>11.7</v>
      </c>
      <c r="AA42" s="77">
        <v>13</v>
      </c>
      <c r="AB42" s="73">
        <v>8</v>
      </c>
      <c r="AC42" s="66">
        <v>8</v>
      </c>
      <c r="AD42" s="66">
        <v>10</v>
      </c>
      <c r="AE42" s="66">
        <v>11</v>
      </c>
      <c r="AF42" s="66">
        <v>11</v>
      </c>
      <c r="AG42" s="66">
        <v>11</v>
      </c>
      <c r="AH42" s="66">
        <v>12</v>
      </c>
      <c r="AI42" s="68">
        <v>12</v>
      </c>
    </row>
    <row r="43" spans="5:35" x14ac:dyDescent="0.25">
      <c r="E43" s="113" t="s">
        <v>78</v>
      </c>
      <c r="F43" s="74">
        <v>2.5</v>
      </c>
      <c r="G43" s="63">
        <v>3</v>
      </c>
      <c r="H43" s="63">
        <v>3</v>
      </c>
      <c r="I43" s="85">
        <v>3</v>
      </c>
      <c r="J43" s="78">
        <v>1.8</v>
      </c>
      <c r="K43" s="72">
        <v>1.8</v>
      </c>
      <c r="L43" s="63">
        <v>1.8</v>
      </c>
      <c r="M43" s="63">
        <v>2</v>
      </c>
      <c r="N43" s="64">
        <v>2</v>
      </c>
      <c r="O43" s="63">
        <v>2</v>
      </c>
      <c r="P43" s="64">
        <v>2.6</v>
      </c>
      <c r="Q43" s="63">
        <v>2.6</v>
      </c>
      <c r="R43" s="79">
        <v>2.6</v>
      </c>
      <c r="S43" s="74">
        <v>1.4</v>
      </c>
      <c r="T43" s="64">
        <v>1.4</v>
      </c>
      <c r="U43" s="64">
        <v>0.9</v>
      </c>
      <c r="V43" s="64">
        <v>1.4</v>
      </c>
      <c r="W43" s="64">
        <v>0.9</v>
      </c>
      <c r="X43" s="64">
        <v>1.4</v>
      </c>
      <c r="Y43" s="81">
        <v>3</v>
      </c>
      <c r="Z43" s="64">
        <v>3</v>
      </c>
      <c r="AA43" s="79">
        <v>3</v>
      </c>
      <c r="AB43" s="74">
        <v>5</v>
      </c>
      <c r="AC43" s="64">
        <v>5</v>
      </c>
      <c r="AD43" s="64">
        <v>5</v>
      </c>
      <c r="AE43" s="64">
        <v>5</v>
      </c>
      <c r="AF43" s="64">
        <v>5</v>
      </c>
      <c r="AG43" s="64">
        <v>5</v>
      </c>
      <c r="AH43" s="64">
        <v>5</v>
      </c>
      <c r="AI43" s="69">
        <v>5</v>
      </c>
    </row>
    <row r="44" spans="5:35" x14ac:dyDescent="0.25">
      <c r="E44" s="113" t="s">
        <v>79</v>
      </c>
      <c r="F44" s="73">
        <v>150</v>
      </c>
      <c r="G44" s="62">
        <v>220</v>
      </c>
      <c r="H44" s="62">
        <v>220</v>
      </c>
      <c r="I44" s="84">
        <v>220</v>
      </c>
      <c r="J44" s="76">
        <v>150</v>
      </c>
      <c r="K44" s="71">
        <v>150</v>
      </c>
      <c r="L44" s="66">
        <v>150</v>
      </c>
      <c r="M44" s="62">
        <v>220</v>
      </c>
      <c r="N44" s="66">
        <v>220</v>
      </c>
      <c r="O44" s="62">
        <v>220</v>
      </c>
      <c r="P44" s="66">
        <v>290</v>
      </c>
      <c r="Q44" s="62">
        <v>290</v>
      </c>
      <c r="R44" s="77">
        <v>290</v>
      </c>
      <c r="S44" s="73">
        <v>140</v>
      </c>
      <c r="T44" s="66">
        <v>140</v>
      </c>
      <c r="U44" s="66">
        <v>140</v>
      </c>
      <c r="V44" s="66">
        <v>140</v>
      </c>
      <c r="W44" s="66">
        <v>140</v>
      </c>
      <c r="X44" s="66">
        <v>140</v>
      </c>
      <c r="Y44" s="80">
        <v>150</v>
      </c>
      <c r="Z44" s="66">
        <v>200</v>
      </c>
      <c r="AA44" s="77">
        <v>200</v>
      </c>
      <c r="AB44" s="73">
        <v>150</v>
      </c>
      <c r="AC44" s="66">
        <v>150</v>
      </c>
      <c r="AD44" s="66">
        <v>220</v>
      </c>
      <c r="AE44" s="66">
        <v>220</v>
      </c>
      <c r="AF44" s="66">
        <v>220</v>
      </c>
      <c r="AG44" s="66">
        <v>370</v>
      </c>
      <c r="AH44" s="66">
        <v>270</v>
      </c>
      <c r="AI44" s="68">
        <v>270</v>
      </c>
    </row>
    <row r="45" spans="5:35" x14ac:dyDescent="0.25">
      <c r="E45" s="113" t="s">
        <v>80</v>
      </c>
      <c r="F45" s="74">
        <v>45</v>
      </c>
      <c r="G45" s="63">
        <v>50</v>
      </c>
      <c r="H45" s="63">
        <v>50</v>
      </c>
      <c r="I45" s="85">
        <v>50</v>
      </c>
      <c r="J45" s="78">
        <v>45</v>
      </c>
      <c r="K45" s="72">
        <v>45</v>
      </c>
      <c r="L45" s="64">
        <v>45</v>
      </c>
      <c r="M45" s="63">
        <v>50</v>
      </c>
      <c r="N45" s="64">
        <v>50</v>
      </c>
      <c r="O45" s="63">
        <v>50</v>
      </c>
      <c r="P45" s="64">
        <v>50</v>
      </c>
      <c r="Q45" s="63">
        <v>50</v>
      </c>
      <c r="R45" s="79">
        <v>50</v>
      </c>
      <c r="S45" s="74">
        <v>50</v>
      </c>
      <c r="T45" s="64">
        <v>50</v>
      </c>
      <c r="U45" s="64">
        <v>28</v>
      </c>
      <c r="V45" s="64">
        <v>50</v>
      </c>
      <c r="W45" s="64">
        <v>28</v>
      </c>
      <c r="X45" s="64">
        <v>50</v>
      </c>
      <c r="Y45" s="81">
        <v>65</v>
      </c>
      <c r="Z45" s="64">
        <v>65</v>
      </c>
      <c r="AA45" s="79">
        <v>65</v>
      </c>
      <c r="AB45" s="74">
        <v>45</v>
      </c>
      <c r="AC45" s="64">
        <v>45</v>
      </c>
      <c r="AD45" s="64">
        <v>50</v>
      </c>
      <c r="AE45" s="64">
        <v>50</v>
      </c>
      <c r="AF45" s="64">
        <v>50</v>
      </c>
      <c r="AG45" s="64">
        <v>50</v>
      </c>
      <c r="AH45" s="64">
        <v>50</v>
      </c>
      <c r="AI45" s="69">
        <v>50</v>
      </c>
    </row>
    <row r="46" spans="5:35" x14ac:dyDescent="0.25">
      <c r="E46" s="113"/>
      <c r="F46" s="73"/>
      <c r="G46" s="62"/>
      <c r="H46" s="62"/>
      <c r="I46" s="84"/>
      <c r="J46" s="76"/>
      <c r="K46" s="73"/>
      <c r="L46" s="66"/>
      <c r="M46" s="62"/>
      <c r="N46" s="66"/>
      <c r="O46" s="62"/>
      <c r="P46" s="66"/>
      <c r="Q46" s="62"/>
      <c r="R46" s="77"/>
      <c r="S46" s="73">
        <v>400</v>
      </c>
      <c r="T46" s="66">
        <v>400</v>
      </c>
      <c r="U46" s="66">
        <v>83</v>
      </c>
      <c r="V46" s="66">
        <v>400</v>
      </c>
      <c r="W46" s="66">
        <v>83</v>
      </c>
      <c r="X46" s="66">
        <v>400</v>
      </c>
      <c r="Y46" s="80"/>
      <c r="Z46" s="66"/>
      <c r="AA46" s="77"/>
      <c r="AB46" s="73"/>
      <c r="AC46" s="66"/>
      <c r="AD46" s="66"/>
      <c r="AE46" s="66"/>
      <c r="AF46" s="66"/>
      <c r="AG46" s="66"/>
      <c r="AH46" s="66"/>
      <c r="AI46" s="68"/>
    </row>
    <row r="47" spans="5:35" x14ac:dyDescent="0.25">
      <c r="E47" s="113" t="s">
        <v>81</v>
      </c>
      <c r="F47" s="74">
        <v>65</v>
      </c>
      <c r="G47" s="63">
        <v>65</v>
      </c>
      <c r="H47" s="63">
        <v>65</v>
      </c>
      <c r="I47" s="85">
        <v>65</v>
      </c>
      <c r="J47" s="78">
        <v>55</v>
      </c>
      <c r="K47" s="72">
        <v>55</v>
      </c>
      <c r="L47" s="64">
        <v>55</v>
      </c>
      <c r="M47" s="63">
        <v>60</v>
      </c>
      <c r="N47" s="64">
        <v>60</v>
      </c>
      <c r="O47" s="63">
        <v>60</v>
      </c>
      <c r="P47" s="64">
        <v>70</v>
      </c>
      <c r="Q47" s="63">
        <v>70</v>
      </c>
      <c r="R47" s="79">
        <v>70</v>
      </c>
      <c r="S47" s="74">
        <v>60</v>
      </c>
      <c r="T47" s="64">
        <v>60</v>
      </c>
      <c r="U47" s="64">
        <v>60</v>
      </c>
      <c r="V47" s="64">
        <v>60</v>
      </c>
      <c r="W47" s="64">
        <v>75</v>
      </c>
      <c r="X47" s="64">
        <v>75</v>
      </c>
      <c r="Y47" s="81">
        <v>70</v>
      </c>
      <c r="Z47" s="64">
        <v>70</v>
      </c>
      <c r="AA47" s="79">
        <v>85</v>
      </c>
      <c r="AB47" s="74">
        <v>60</v>
      </c>
      <c r="AC47" s="64">
        <v>60</v>
      </c>
      <c r="AD47" s="64">
        <v>65</v>
      </c>
      <c r="AE47" s="64">
        <v>65</v>
      </c>
      <c r="AF47" s="64">
        <v>65</v>
      </c>
      <c r="AG47" s="64">
        <v>75</v>
      </c>
      <c r="AH47" s="64">
        <v>75</v>
      </c>
      <c r="AI47" s="69">
        <v>75</v>
      </c>
    </row>
    <row r="48" spans="5:35" x14ac:dyDescent="0.25">
      <c r="E48" s="113" t="s">
        <v>82</v>
      </c>
      <c r="F48" s="73">
        <v>30</v>
      </c>
      <c r="G48" s="62">
        <v>3</v>
      </c>
      <c r="H48" s="62">
        <v>3</v>
      </c>
      <c r="I48" s="84">
        <v>3</v>
      </c>
      <c r="J48" s="76">
        <v>25</v>
      </c>
      <c r="K48" s="73">
        <v>20</v>
      </c>
      <c r="L48" s="66">
        <v>20</v>
      </c>
      <c r="M48" s="62">
        <v>29</v>
      </c>
      <c r="N48" s="66">
        <v>30</v>
      </c>
      <c r="O48" s="62">
        <v>30</v>
      </c>
      <c r="P48" s="66">
        <v>44</v>
      </c>
      <c r="Q48" s="62">
        <v>45</v>
      </c>
      <c r="R48" s="77">
        <v>45</v>
      </c>
      <c r="S48" s="73">
        <v>25</v>
      </c>
      <c r="T48" s="66">
        <v>25</v>
      </c>
      <c r="U48" s="66">
        <v>5.6</v>
      </c>
      <c r="V48" s="66">
        <v>25</v>
      </c>
      <c r="W48" s="66">
        <v>5.6</v>
      </c>
      <c r="X48" s="66">
        <v>25</v>
      </c>
      <c r="Y48" s="80"/>
      <c r="Z48" s="66"/>
      <c r="AA48" s="77"/>
      <c r="AB48" s="73">
        <v>25</v>
      </c>
      <c r="AC48" s="66">
        <v>25</v>
      </c>
      <c r="AD48" s="66">
        <v>30</v>
      </c>
      <c r="AE48" s="66">
        <v>30</v>
      </c>
      <c r="AF48" s="66">
        <v>30</v>
      </c>
      <c r="AG48" s="66">
        <v>45</v>
      </c>
      <c r="AH48" s="66">
        <v>45</v>
      </c>
      <c r="AI48" s="68">
        <v>45</v>
      </c>
    </row>
    <row r="49" spans="5:35" ht="15.75" thickBot="1" x14ac:dyDescent="0.3">
      <c r="E49" s="31"/>
      <c r="F49" s="86"/>
      <c r="G49" s="67"/>
      <c r="H49" s="67"/>
      <c r="I49" s="83"/>
      <c r="J49" s="82"/>
      <c r="K49" s="75"/>
      <c r="L49" s="67"/>
      <c r="M49" s="67"/>
      <c r="N49" s="67"/>
      <c r="O49" s="67"/>
      <c r="P49" s="67"/>
      <c r="Q49" s="67"/>
      <c r="R49" s="83"/>
      <c r="S49" s="75" t="s">
        <v>39</v>
      </c>
      <c r="T49" s="67" t="s">
        <v>39</v>
      </c>
      <c r="U49" s="67">
        <v>56</v>
      </c>
      <c r="V49" s="67"/>
      <c r="W49" s="67">
        <v>56</v>
      </c>
      <c r="X49" s="67" t="s">
        <v>39</v>
      </c>
      <c r="Y49" s="82"/>
      <c r="Z49" s="67"/>
      <c r="AA49" s="83"/>
      <c r="AB49" s="105"/>
      <c r="AC49" s="65"/>
      <c r="AD49" s="65"/>
      <c r="AE49" s="65"/>
      <c r="AF49" s="65"/>
      <c r="AG49" s="65"/>
      <c r="AH49" s="65"/>
      <c r="AI49" s="70"/>
    </row>
  </sheetData>
  <phoneticPr fontId="13" type="noConversion"/>
  <conditionalFormatting sqref="F7:I47">
    <cfRule type="expression" dxfId="14" priority="4">
      <formula>$G7&lt;$E9</formula>
    </cfRule>
  </conditionalFormatting>
  <conditionalFormatting sqref="F48:I49">
    <cfRule type="expression" dxfId="13" priority="1">
      <formula>$G48&lt;#REF!</formula>
    </cfRule>
  </conditionalFormatting>
  <pageMargins left="0.7" right="0.7" top="0.75" bottom="0.75" header="0.3" footer="0.3"/>
  <pageSetup paperSize="9" orientation="portrait"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9D75C6-8348-4F99-9823-67D9453D07D6}">
  <sheetPr codeName="Sheet3"/>
  <dimension ref="B3:AK49"/>
  <sheetViews>
    <sheetView workbookViewId="0">
      <pane xSplit="2" ySplit="5" topLeftCell="D6" activePane="bottomRight" state="frozen"/>
      <selection pane="topRight" activeCell="C1" sqref="C1"/>
      <selection pane="bottomLeft" activeCell="A6" sqref="A6"/>
      <selection pane="bottomRight" activeCell="D6" sqref="D6:G48"/>
    </sheetView>
  </sheetViews>
  <sheetFormatPr defaultRowHeight="15" x14ac:dyDescent="0.25"/>
  <cols>
    <col min="4" max="4" width="14" customWidth="1"/>
    <col min="5" max="5" width="14.42578125" customWidth="1"/>
    <col min="6" max="6" width="15.42578125" customWidth="1"/>
    <col min="7" max="7" width="14.5703125" customWidth="1"/>
    <col min="9" max="10" width="9.42578125" customWidth="1"/>
    <col min="12" max="12" width="10.5703125" customWidth="1"/>
    <col min="13" max="14" width="12.42578125" customWidth="1"/>
    <col min="15" max="15" width="14.42578125" customWidth="1"/>
    <col min="16" max="17" width="16" customWidth="1"/>
    <col min="19" max="19" width="9.42578125" customWidth="1"/>
    <col min="21" max="22" width="12.42578125" customWidth="1"/>
    <col min="23" max="24" width="16" customWidth="1"/>
    <col min="26" max="26" width="14.5703125" customWidth="1"/>
    <col min="27" max="27" width="12.42578125" customWidth="1"/>
    <col min="28" max="28" width="10.5703125" customWidth="1"/>
    <col min="30" max="30" width="9.42578125" customWidth="1"/>
    <col min="31" max="31" width="9.5703125" customWidth="1"/>
    <col min="32" max="34" width="12.42578125" customWidth="1"/>
    <col min="35" max="37" width="16" customWidth="1"/>
  </cols>
  <sheetData>
    <row r="3" spans="2:37" ht="15.75" thickBot="1" x14ac:dyDescent="0.3"/>
    <row r="4" spans="2:37" ht="15.75" customHeight="1" thickTop="1" thickBot="1" x14ac:dyDescent="0.3">
      <c r="D4" s="457" t="s">
        <v>3</v>
      </c>
      <c r="E4" s="457"/>
      <c r="F4" s="457"/>
      <c r="G4" s="457"/>
      <c r="I4" s="458" t="s">
        <v>4</v>
      </c>
      <c r="J4" s="459"/>
      <c r="K4" s="459"/>
      <c r="L4" s="459"/>
      <c r="M4" s="459"/>
      <c r="N4" s="459"/>
      <c r="O4" s="459"/>
      <c r="P4" s="459"/>
      <c r="Q4" s="460"/>
      <c r="S4" s="458" t="s">
        <v>5</v>
      </c>
      <c r="T4" s="461"/>
      <c r="U4" s="462" t="s">
        <v>6</v>
      </c>
      <c r="V4" s="463"/>
      <c r="W4" s="463"/>
      <c r="X4" s="464"/>
      <c r="Z4" s="462" t="s">
        <v>7</v>
      </c>
      <c r="AA4" s="465"/>
      <c r="AB4" s="466"/>
      <c r="AD4" s="455" t="s">
        <v>8</v>
      </c>
      <c r="AE4" s="455"/>
      <c r="AF4" s="455"/>
      <c r="AG4" s="455"/>
      <c r="AH4" s="455"/>
      <c r="AI4" s="455"/>
      <c r="AJ4" s="455"/>
      <c r="AK4" s="456"/>
    </row>
    <row r="5" spans="2:37" ht="15.75" thickTop="1" x14ac:dyDescent="0.25">
      <c r="D5" s="49" t="s">
        <v>2</v>
      </c>
      <c r="E5" s="42" t="s">
        <v>9</v>
      </c>
      <c r="F5" s="42" t="s">
        <v>10</v>
      </c>
      <c r="G5" s="43" t="s">
        <v>11</v>
      </c>
      <c r="I5" s="57" t="s">
        <v>12</v>
      </c>
      <c r="J5" s="40" t="s">
        <v>13</v>
      </c>
      <c r="K5" s="58" t="s">
        <v>14</v>
      </c>
      <c r="L5" s="58" t="s">
        <v>15</v>
      </c>
      <c r="M5" s="40" t="s">
        <v>16</v>
      </c>
      <c r="N5" s="40" t="s">
        <v>17</v>
      </c>
      <c r="O5" s="40" t="s">
        <v>18</v>
      </c>
      <c r="P5" s="40" t="s">
        <v>19</v>
      </c>
      <c r="Q5" s="59" t="s">
        <v>20</v>
      </c>
      <c r="S5" s="61" t="s">
        <v>21</v>
      </c>
      <c r="T5" s="58" t="s">
        <v>22</v>
      </c>
      <c r="U5" s="40" t="s">
        <v>23</v>
      </c>
      <c r="V5" s="40" t="s">
        <v>24</v>
      </c>
      <c r="W5" s="40" t="s">
        <v>25</v>
      </c>
      <c r="X5" s="59" t="s">
        <v>26</v>
      </c>
      <c r="Z5" s="57" t="s">
        <v>27</v>
      </c>
      <c r="AA5" s="40" t="s">
        <v>28</v>
      </c>
      <c r="AB5" s="59" t="s">
        <v>29</v>
      </c>
      <c r="AD5" s="57" t="s">
        <v>13</v>
      </c>
      <c r="AE5" s="40" t="s">
        <v>30</v>
      </c>
      <c r="AF5" s="40" t="s">
        <v>31</v>
      </c>
      <c r="AG5" s="40" t="s">
        <v>16</v>
      </c>
      <c r="AH5" s="40" t="s">
        <v>17</v>
      </c>
      <c r="AI5" s="40" t="s">
        <v>32</v>
      </c>
      <c r="AJ5" s="40" t="s">
        <v>19</v>
      </c>
      <c r="AK5" s="59" t="s">
        <v>20</v>
      </c>
    </row>
    <row r="6" spans="2:37" x14ac:dyDescent="0.25">
      <c r="B6" s="32" t="s">
        <v>33</v>
      </c>
      <c r="C6" s="51"/>
      <c r="D6" s="37">
        <v>2650</v>
      </c>
      <c r="E6" s="6">
        <v>2200</v>
      </c>
      <c r="F6" s="6">
        <v>2200</v>
      </c>
      <c r="G6" s="50">
        <v>2200</v>
      </c>
      <c r="I6" s="38">
        <v>2403</v>
      </c>
      <c r="J6" s="6">
        <v>2403</v>
      </c>
      <c r="K6" s="6">
        <v>2403</v>
      </c>
      <c r="L6" s="6">
        <v>2820</v>
      </c>
      <c r="M6" s="17">
        <v>2855</v>
      </c>
      <c r="N6" s="6">
        <v>2855</v>
      </c>
      <c r="O6" s="17">
        <v>2768</v>
      </c>
      <c r="P6" s="6">
        <v>2803</v>
      </c>
      <c r="Q6" s="18">
        <v>2803</v>
      </c>
      <c r="S6" s="16">
        <v>1994</v>
      </c>
      <c r="T6" s="17">
        <v>1839</v>
      </c>
      <c r="U6" s="17">
        <v>2623</v>
      </c>
      <c r="V6" s="17">
        <v>2140</v>
      </c>
      <c r="W6" s="17">
        <v>2767</v>
      </c>
      <c r="X6" s="18">
        <v>2474</v>
      </c>
      <c r="Z6" s="37">
        <v>2020</v>
      </c>
      <c r="AA6" s="17">
        <v>2820</v>
      </c>
      <c r="AB6" s="18">
        <v>2803</v>
      </c>
      <c r="AD6" s="37">
        <v>2110</v>
      </c>
      <c r="AE6" s="17">
        <v>1890</v>
      </c>
      <c r="AF6" s="17">
        <v>2380</v>
      </c>
      <c r="AG6" s="17">
        <v>2150</v>
      </c>
      <c r="AH6" s="17">
        <v>2110</v>
      </c>
      <c r="AI6" s="17">
        <v>2380</v>
      </c>
      <c r="AJ6" s="17">
        <v>2150</v>
      </c>
      <c r="AK6" s="18">
        <v>2110</v>
      </c>
    </row>
    <row r="7" spans="2:37" x14ac:dyDescent="0.25">
      <c r="B7" s="32" t="s">
        <v>35</v>
      </c>
      <c r="C7" s="51"/>
      <c r="D7" s="37">
        <v>70</v>
      </c>
      <c r="E7" s="6">
        <v>75</v>
      </c>
      <c r="F7" s="6">
        <v>85</v>
      </c>
      <c r="G7" s="50">
        <v>100</v>
      </c>
      <c r="I7" s="38">
        <v>46</v>
      </c>
      <c r="J7" s="6">
        <v>46</v>
      </c>
      <c r="K7" s="6">
        <v>46</v>
      </c>
      <c r="L7" s="6">
        <v>71</v>
      </c>
      <c r="M7" s="17">
        <v>71</v>
      </c>
      <c r="N7" s="6">
        <v>71</v>
      </c>
      <c r="O7" s="17">
        <v>71</v>
      </c>
      <c r="P7" s="6">
        <v>71</v>
      </c>
      <c r="Q7" s="18">
        <v>71</v>
      </c>
      <c r="S7" s="16">
        <v>46.5</v>
      </c>
      <c r="T7" s="17">
        <v>46.5</v>
      </c>
      <c r="U7" s="17">
        <v>61.2</v>
      </c>
      <c r="V7" s="17">
        <v>61.5</v>
      </c>
      <c r="W7" s="17">
        <v>66.2</v>
      </c>
      <c r="X7" s="18">
        <v>66.5</v>
      </c>
      <c r="Z7" s="37">
        <v>52</v>
      </c>
      <c r="AA7" s="17">
        <v>65</v>
      </c>
      <c r="AB7" s="18">
        <v>68</v>
      </c>
      <c r="AD7" s="37">
        <v>46</v>
      </c>
      <c r="AE7" s="17">
        <v>57</v>
      </c>
      <c r="AF7" s="17">
        <v>58</v>
      </c>
      <c r="AG7" s="17">
        <v>60</v>
      </c>
      <c r="AH7" s="17">
        <v>60</v>
      </c>
      <c r="AI7" s="17">
        <v>63</v>
      </c>
      <c r="AJ7" s="17">
        <v>67</v>
      </c>
      <c r="AK7" s="18">
        <v>67</v>
      </c>
    </row>
    <row r="8" spans="2:37" x14ac:dyDescent="0.25">
      <c r="B8" s="32" t="s">
        <v>37</v>
      </c>
      <c r="C8" s="51"/>
      <c r="D8" s="37" t="s">
        <v>44</v>
      </c>
      <c r="E8" s="6"/>
      <c r="F8" s="6"/>
      <c r="G8" s="50"/>
      <c r="I8" s="38"/>
      <c r="J8" s="6"/>
      <c r="K8" s="6"/>
      <c r="L8" s="6"/>
      <c r="M8" s="17"/>
      <c r="N8" s="6"/>
      <c r="O8" s="17"/>
      <c r="P8" s="6"/>
      <c r="Q8" s="18"/>
      <c r="S8" s="16"/>
      <c r="T8" s="17"/>
      <c r="U8" s="17"/>
      <c r="V8" s="17"/>
      <c r="W8" s="17"/>
      <c r="X8" s="18"/>
      <c r="Z8" s="37"/>
      <c r="AA8" s="17"/>
      <c r="AB8" s="18"/>
      <c r="AD8" s="37"/>
      <c r="AE8" s="17"/>
      <c r="AF8" s="17"/>
      <c r="AG8" s="17"/>
      <c r="AH8" s="17"/>
      <c r="AI8" s="17"/>
      <c r="AJ8" s="17"/>
      <c r="AK8" s="18"/>
    </row>
    <row r="9" spans="2:37" x14ac:dyDescent="0.25">
      <c r="B9" s="32" t="s">
        <v>38</v>
      </c>
      <c r="C9" s="51"/>
      <c r="D9" s="37">
        <v>65</v>
      </c>
      <c r="E9" s="6">
        <v>75</v>
      </c>
      <c r="F9" s="6">
        <v>75</v>
      </c>
      <c r="G9" s="50">
        <v>75</v>
      </c>
      <c r="I9" s="38"/>
      <c r="J9" s="6"/>
      <c r="K9" s="17"/>
      <c r="L9" s="6"/>
      <c r="M9" s="17"/>
      <c r="N9" s="6"/>
      <c r="O9" s="17"/>
      <c r="P9" s="6"/>
      <c r="Q9" s="18"/>
      <c r="S9" s="16"/>
      <c r="T9" s="17"/>
      <c r="U9" s="17" t="s">
        <v>39</v>
      </c>
      <c r="V9" s="17"/>
      <c r="W9" s="17"/>
      <c r="X9" s="18"/>
      <c r="Z9" s="37">
        <v>62</v>
      </c>
      <c r="AA9" s="17">
        <v>86</v>
      </c>
      <c r="AB9" s="18">
        <v>86</v>
      </c>
      <c r="AD9" s="37"/>
      <c r="AE9" s="17"/>
      <c r="AF9" s="17"/>
      <c r="AG9" s="17"/>
      <c r="AH9" s="17"/>
      <c r="AI9" s="17"/>
      <c r="AJ9" s="17"/>
      <c r="AK9" s="18"/>
    </row>
    <row r="10" spans="2:37" x14ac:dyDescent="0.25">
      <c r="B10" s="32" t="s">
        <v>40</v>
      </c>
      <c r="C10" s="51"/>
      <c r="D10" s="37"/>
      <c r="E10" s="6"/>
      <c r="F10" s="6"/>
      <c r="G10" s="50"/>
      <c r="I10" s="38"/>
      <c r="J10" s="6"/>
      <c r="K10" s="17"/>
      <c r="L10" s="6"/>
      <c r="M10" s="17"/>
      <c r="N10" s="6"/>
      <c r="O10" s="17"/>
      <c r="P10" s="6"/>
      <c r="Q10" s="18"/>
      <c r="S10" s="16"/>
      <c r="T10" s="17"/>
      <c r="U10" s="17"/>
      <c r="V10" s="17"/>
      <c r="W10" s="17"/>
      <c r="X10" s="18"/>
      <c r="Z10" s="37">
        <v>250</v>
      </c>
      <c r="AA10" s="17" t="s">
        <v>42</v>
      </c>
      <c r="AB10" s="18" t="s">
        <v>42</v>
      </c>
      <c r="AD10" s="37"/>
      <c r="AE10" s="17"/>
      <c r="AF10" s="17"/>
      <c r="AG10" s="17"/>
      <c r="AH10" s="17"/>
      <c r="AI10" s="17"/>
      <c r="AJ10" s="17"/>
      <c r="AK10" s="18"/>
    </row>
    <row r="11" spans="2:37" ht="24" x14ac:dyDescent="0.25">
      <c r="B11" s="32" t="s">
        <v>43</v>
      </c>
      <c r="C11" s="51"/>
      <c r="D11" s="37" t="s">
        <v>44</v>
      </c>
      <c r="E11" s="6" t="s">
        <v>44</v>
      </c>
      <c r="F11" s="6" t="s">
        <v>44</v>
      </c>
      <c r="G11" s="50" t="s">
        <v>44</v>
      </c>
      <c r="I11" s="38">
        <v>130</v>
      </c>
      <c r="J11" s="6">
        <v>130</v>
      </c>
      <c r="K11" s="17">
        <v>130</v>
      </c>
      <c r="L11" s="6">
        <v>175</v>
      </c>
      <c r="M11" s="17">
        <v>175</v>
      </c>
      <c r="N11" s="6">
        <v>175</v>
      </c>
      <c r="O11" s="17">
        <v>210</v>
      </c>
      <c r="P11" s="6">
        <v>210</v>
      </c>
      <c r="Q11" s="18">
        <v>210</v>
      </c>
      <c r="S11" s="16"/>
      <c r="T11" s="17"/>
      <c r="U11" s="17" t="s">
        <v>39</v>
      </c>
      <c r="V11" s="17"/>
      <c r="W11" s="17"/>
      <c r="X11" s="18"/>
      <c r="Z11" s="37">
        <v>265</v>
      </c>
      <c r="AA11" s="17">
        <v>370</v>
      </c>
      <c r="AB11" s="18">
        <v>368</v>
      </c>
      <c r="AD11" s="37"/>
      <c r="AE11" s="17"/>
      <c r="AF11" s="17"/>
      <c r="AG11" s="17"/>
      <c r="AH11" s="17"/>
      <c r="AI11" s="17"/>
      <c r="AJ11" s="17"/>
      <c r="AK11" s="18"/>
    </row>
    <row r="12" spans="2:37" x14ac:dyDescent="0.25">
      <c r="B12" s="33" t="s">
        <v>45</v>
      </c>
      <c r="C12" s="52"/>
      <c r="D12" s="37">
        <v>900</v>
      </c>
      <c r="E12" s="6">
        <v>1000</v>
      </c>
      <c r="F12" s="6">
        <v>1000</v>
      </c>
      <c r="G12" s="50">
        <v>1000</v>
      </c>
      <c r="I12" s="38">
        <v>700</v>
      </c>
      <c r="J12" s="6">
        <v>700</v>
      </c>
      <c r="K12" s="6">
        <v>700</v>
      </c>
      <c r="L12" s="6">
        <v>750</v>
      </c>
      <c r="M12" s="17">
        <v>770</v>
      </c>
      <c r="N12" s="6">
        <v>770</v>
      </c>
      <c r="O12" s="17">
        <v>1200</v>
      </c>
      <c r="P12" s="6">
        <v>1300</v>
      </c>
      <c r="Q12" s="18">
        <v>1300</v>
      </c>
      <c r="S12" s="16">
        <v>600</v>
      </c>
      <c r="T12" s="17">
        <v>600</v>
      </c>
      <c r="U12" s="17">
        <v>700</v>
      </c>
      <c r="V12" s="17">
        <v>700</v>
      </c>
      <c r="W12" s="17">
        <v>950</v>
      </c>
      <c r="X12" s="18">
        <v>950</v>
      </c>
      <c r="Z12" s="37">
        <v>650</v>
      </c>
      <c r="AA12" s="17">
        <v>700</v>
      </c>
      <c r="AB12" s="18">
        <v>1300</v>
      </c>
      <c r="AD12" s="37">
        <v>700</v>
      </c>
      <c r="AE12" s="17">
        <v>700</v>
      </c>
      <c r="AF12" s="17">
        <v>700</v>
      </c>
      <c r="AG12" s="17">
        <v>800</v>
      </c>
      <c r="AH12" s="17">
        <v>800</v>
      </c>
      <c r="AI12" s="17">
        <v>1100</v>
      </c>
      <c r="AJ12" s="17">
        <v>1100</v>
      </c>
      <c r="AK12" s="18">
        <v>1100</v>
      </c>
    </row>
    <row r="13" spans="2:37" ht="24" x14ac:dyDescent="0.25">
      <c r="B13" s="32" t="s">
        <v>47</v>
      </c>
      <c r="C13" s="51"/>
      <c r="D13" s="37">
        <v>10</v>
      </c>
      <c r="E13" s="6">
        <v>12</v>
      </c>
      <c r="F13" s="6">
        <v>15</v>
      </c>
      <c r="G13" s="50">
        <v>15</v>
      </c>
      <c r="I13" s="38">
        <v>15</v>
      </c>
      <c r="J13" s="6">
        <v>15</v>
      </c>
      <c r="K13" s="17">
        <v>20</v>
      </c>
      <c r="L13" s="6">
        <v>15</v>
      </c>
      <c r="M13" s="17">
        <v>15</v>
      </c>
      <c r="N13" s="6">
        <v>15</v>
      </c>
      <c r="O13" s="17">
        <v>15</v>
      </c>
      <c r="P13" s="6">
        <v>15</v>
      </c>
      <c r="Q13" s="18">
        <v>15</v>
      </c>
      <c r="S13" s="16">
        <v>10</v>
      </c>
      <c r="T13" s="17">
        <v>10</v>
      </c>
      <c r="U13" s="17">
        <v>10</v>
      </c>
      <c r="V13" s="17">
        <v>10</v>
      </c>
      <c r="W13" s="17">
        <v>10</v>
      </c>
      <c r="X13" s="18">
        <v>10</v>
      </c>
      <c r="Z13" s="37">
        <v>15</v>
      </c>
      <c r="AA13" s="17">
        <v>15</v>
      </c>
      <c r="AB13" s="18">
        <v>15</v>
      </c>
      <c r="AD13" s="37">
        <v>10</v>
      </c>
      <c r="AE13" s="17">
        <v>15</v>
      </c>
      <c r="AF13" s="17">
        <v>5</v>
      </c>
      <c r="AG13" s="17">
        <v>5</v>
      </c>
      <c r="AH13" s="17">
        <v>5</v>
      </c>
      <c r="AI13" s="17">
        <v>5</v>
      </c>
      <c r="AJ13" s="17">
        <v>5</v>
      </c>
      <c r="AK13" s="18">
        <v>5</v>
      </c>
    </row>
    <row r="14" spans="2:37" x14ac:dyDescent="0.25">
      <c r="B14" s="32" t="s">
        <v>49</v>
      </c>
      <c r="C14" s="51"/>
      <c r="D14" s="37">
        <v>15</v>
      </c>
      <c r="E14" s="6">
        <v>12</v>
      </c>
      <c r="F14" s="6">
        <v>12</v>
      </c>
      <c r="G14" s="50">
        <v>12</v>
      </c>
      <c r="I14" s="38">
        <v>15</v>
      </c>
      <c r="J14" s="6">
        <v>15</v>
      </c>
      <c r="K14" s="17">
        <v>15</v>
      </c>
      <c r="L14" s="6">
        <v>15</v>
      </c>
      <c r="M14" s="17">
        <v>15</v>
      </c>
      <c r="N14" s="6">
        <v>15</v>
      </c>
      <c r="O14" s="17">
        <v>19</v>
      </c>
      <c r="P14" s="6">
        <v>19</v>
      </c>
      <c r="Q14" s="18">
        <v>19</v>
      </c>
      <c r="S14" s="16">
        <v>5.0999999999999996</v>
      </c>
      <c r="T14" s="17">
        <v>5.0999999999999996</v>
      </c>
      <c r="U14" s="17">
        <v>6.2</v>
      </c>
      <c r="V14" s="17">
        <v>5.7</v>
      </c>
      <c r="W14" s="17">
        <v>7.1</v>
      </c>
      <c r="X14" s="18">
        <v>6.7</v>
      </c>
      <c r="Z14" s="37">
        <v>11</v>
      </c>
      <c r="AA14" s="17">
        <v>11</v>
      </c>
      <c r="AB14" s="18">
        <v>11</v>
      </c>
      <c r="AD14" s="37">
        <v>7</v>
      </c>
      <c r="AE14" s="17">
        <v>7</v>
      </c>
      <c r="AF14" s="17">
        <v>8</v>
      </c>
      <c r="AG14" s="17">
        <v>7</v>
      </c>
      <c r="AH14" s="17">
        <v>7</v>
      </c>
      <c r="AI14" s="17">
        <v>12</v>
      </c>
      <c r="AJ14" s="17">
        <v>11</v>
      </c>
      <c r="AK14" s="18">
        <v>11</v>
      </c>
    </row>
    <row r="15" spans="2:37" x14ac:dyDescent="0.25">
      <c r="B15" s="32" t="s">
        <v>51</v>
      </c>
      <c r="C15" s="51"/>
      <c r="D15" s="37">
        <v>60</v>
      </c>
      <c r="E15" s="6">
        <v>60</v>
      </c>
      <c r="F15" s="6">
        <v>60</v>
      </c>
      <c r="G15" s="50">
        <v>60</v>
      </c>
      <c r="I15" s="38">
        <v>75</v>
      </c>
      <c r="J15" s="6">
        <v>75</v>
      </c>
      <c r="K15" s="6">
        <v>75</v>
      </c>
      <c r="L15" s="6">
        <v>80</v>
      </c>
      <c r="M15" s="17">
        <v>85</v>
      </c>
      <c r="N15" s="6">
        <v>85</v>
      </c>
      <c r="O15" s="17">
        <v>115</v>
      </c>
      <c r="P15" s="6">
        <v>120</v>
      </c>
      <c r="Q15" s="18">
        <v>120</v>
      </c>
      <c r="S15" s="16">
        <v>40</v>
      </c>
      <c r="T15" s="17">
        <v>40</v>
      </c>
      <c r="U15" s="17">
        <v>50</v>
      </c>
      <c r="V15" s="17">
        <v>50</v>
      </c>
      <c r="W15" s="17">
        <v>70</v>
      </c>
      <c r="X15" s="18">
        <v>70</v>
      </c>
      <c r="Z15" s="37">
        <v>95</v>
      </c>
      <c r="AA15" s="17">
        <v>105</v>
      </c>
      <c r="AB15" s="18">
        <v>155</v>
      </c>
      <c r="AD15" s="37">
        <v>45</v>
      </c>
      <c r="AE15" s="17">
        <v>45</v>
      </c>
      <c r="AF15" s="17">
        <v>55</v>
      </c>
      <c r="AG15" s="17">
        <v>60</v>
      </c>
      <c r="AH15" s="17">
        <v>60</v>
      </c>
      <c r="AI15" s="17">
        <v>80</v>
      </c>
      <c r="AJ15" s="17">
        <v>85</v>
      </c>
      <c r="AK15" s="18">
        <v>85</v>
      </c>
    </row>
    <row r="16" spans="2:37" x14ac:dyDescent="0.25">
      <c r="B16" s="32" t="s">
        <v>52</v>
      </c>
      <c r="C16" s="51"/>
      <c r="D16" s="37">
        <v>90</v>
      </c>
      <c r="E16" s="6">
        <v>90</v>
      </c>
      <c r="F16" s="6">
        <v>90</v>
      </c>
      <c r="G16" s="50">
        <v>90</v>
      </c>
      <c r="I16" s="38">
        <v>90</v>
      </c>
      <c r="J16" s="6">
        <v>90</v>
      </c>
      <c r="K16" s="6">
        <v>90</v>
      </c>
      <c r="L16" s="6">
        <v>75</v>
      </c>
      <c r="M16" s="17">
        <v>90</v>
      </c>
      <c r="N16" s="6">
        <v>90</v>
      </c>
      <c r="O16" s="17">
        <v>75</v>
      </c>
      <c r="P16" s="6">
        <v>90</v>
      </c>
      <c r="Q16" s="18">
        <v>90</v>
      </c>
      <c r="S16" s="16">
        <v>60</v>
      </c>
      <c r="T16" s="17">
        <v>60</v>
      </c>
      <c r="U16" s="17">
        <v>60</v>
      </c>
      <c r="V16" s="17">
        <v>60</v>
      </c>
      <c r="W16" s="17">
        <v>60</v>
      </c>
      <c r="X16" s="18">
        <v>60</v>
      </c>
      <c r="Z16" s="37">
        <v>70</v>
      </c>
      <c r="AA16" s="17">
        <v>70</v>
      </c>
      <c r="AB16" s="18">
        <v>70</v>
      </c>
      <c r="AD16" s="37">
        <v>60</v>
      </c>
      <c r="AE16" s="17">
        <v>60</v>
      </c>
      <c r="AF16" s="17">
        <v>60</v>
      </c>
      <c r="AG16" s="17">
        <v>60</v>
      </c>
      <c r="AH16" s="17">
        <v>60</v>
      </c>
      <c r="AI16" s="17">
        <v>60</v>
      </c>
      <c r="AJ16" s="17">
        <v>60</v>
      </c>
      <c r="AK16" s="18">
        <v>60</v>
      </c>
    </row>
    <row r="17" spans="2:37" x14ac:dyDescent="0.25">
      <c r="B17" s="32" t="s">
        <v>53</v>
      </c>
      <c r="C17" s="51"/>
      <c r="D17" s="37">
        <v>1.5</v>
      </c>
      <c r="E17" s="6">
        <v>1.6</v>
      </c>
      <c r="F17" s="6">
        <v>1.6</v>
      </c>
      <c r="G17" s="50">
        <v>1.6</v>
      </c>
      <c r="I17" s="38">
        <v>1.1000000000000001</v>
      </c>
      <c r="J17" s="6">
        <v>1.1000000000000001</v>
      </c>
      <c r="K17" s="6">
        <v>1.1000000000000001</v>
      </c>
      <c r="L17" s="6">
        <v>1.4</v>
      </c>
      <c r="M17" s="17">
        <v>1.4</v>
      </c>
      <c r="N17" s="6">
        <v>1.4</v>
      </c>
      <c r="O17" s="17">
        <v>1.4</v>
      </c>
      <c r="P17" s="6">
        <v>1.4</v>
      </c>
      <c r="Q17" s="18">
        <v>1.4</v>
      </c>
      <c r="S17" s="16">
        <v>0.8</v>
      </c>
      <c r="T17" s="17">
        <v>0.8</v>
      </c>
      <c r="U17" s="17">
        <v>0.9</v>
      </c>
      <c r="V17" s="17">
        <v>0.9</v>
      </c>
      <c r="W17" s="17">
        <v>1</v>
      </c>
      <c r="X17" s="18">
        <v>1</v>
      </c>
      <c r="Z17" s="37">
        <v>0.81</v>
      </c>
      <c r="AA17" s="17">
        <v>1.1299999999999999</v>
      </c>
      <c r="AB17" s="18">
        <v>1.1200000000000001</v>
      </c>
      <c r="AD17" s="37">
        <v>1.1000000000000001</v>
      </c>
      <c r="AE17" s="17">
        <v>1.1000000000000001</v>
      </c>
      <c r="AF17" s="17">
        <v>1.4</v>
      </c>
      <c r="AG17" s="17">
        <v>1.4</v>
      </c>
      <c r="AH17" s="17">
        <v>1.4</v>
      </c>
      <c r="AI17" s="17">
        <v>1.4</v>
      </c>
      <c r="AJ17" s="17">
        <v>1.4</v>
      </c>
      <c r="AK17" s="18">
        <v>1.4</v>
      </c>
    </row>
    <row r="18" spans="2:37" x14ac:dyDescent="0.25">
      <c r="B18" s="32" t="s">
        <v>54</v>
      </c>
      <c r="C18" s="51"/>
      <c r="D18" s="37">
        <v>1.7</v>
      </c>
      <c r="E18" s="6">
        <v>1.7</v>
      </c>
      <c r="F18" s="6">
        <v>1.7</v>
      </c>
      <c r="G18" s="50">
        <v>1.7</v>
      </c>
      <c r="I18" s="38">
        <v>1.1000000000000001</v>
      </c>
      <c r="J18" s="6">
        <v>1.1000000000000001</v>
      </c>
      <c r="K18" s="6">
        <v>1.1000000000000001</v>
      </c>
      <c r="L18" s="6">
        <v>1.4</v>
      </c>
      <c r="M18" s="17">
        <v>1.4</v>
      </c>
      <c r="N18" s="6">
        <v>1.4</v>
      </c>
      <c r="O18" s="17">
        <v>1.6</v>
      </c>
      <c r="P18" s="6">
        <v>1.6</v>
      </c>
      <c r="Q18" s="18">
        <v>1.6</v>
      </c>
      <c r="S18" s="16">
        <v>1.1000000000000001</v>
      </c>
      <c r="T18" s="17">
        <v>1.1000000000000001</v>
      </c>
      <c r="U18" s="17">
        <v>1.4</v>
      </c>
      <c r="V18" s="17">
        <v>1.4</v>
      </c>
      <c r="W18" s="17">
        <v>1.6</v>
      </c>
      <c r="X18" s="18">
        <v>1.6</v>
      </c>
      <c r="Z18" s="37">
        <v>1.6</v>
      </c>
      <c r="AA18" s="17">
        <v>1.9</v>
      </c>
      <c r="AB18" s="18">
        <v>2</v>
      </c>
      <c r="AD18" s="37">
        <v>1.1000000000000001</v>
      </c>
      <c r="AE18" s="17">
        <v>1.3</v>
      </c>
      <c r="AF18" s="17">
        <v>1.4</v>
      </c>
      <c r="AG18" s="17">
        <v>1.4</v>
      </c>
      <c r="AH18" s="17">
        <v>1.4</v>
      </c>
      <c r="AI18" s="17">
        <v>1.6</v>
      </c>
      <c r="AJ18" s="17">
        <v>1.6</v>
      </c>
      <c r="AK18" s="18">
        <v>1.6</v>
      </c>
    </row>
    <row r="19" spans="2:37" x14ac:dyDescent="0.25">
      <c r="B19" s="32" t="s">
        <v>55</v>
      </c>
      <c r="C19" s="51"/>
      <c r="D19" s="37" t="s">
        <v>39</v>
      </c>
      <c r="E19" s="6" t="s">
        <v>39</v>
      </c>
      <c r="F19" s="6" t="s">
        <v>39</v>
      </c>
      <c r="G19" s="50" t="s">
        <v>39</v>
      </c>
      <c r="I19" s="38" t="s">
        <v>44</v>
      </c>
      <c r="J19" s="6" t="s">
        <v>44</v>
      </c>
      <c r="K19" s="17" t="s">
        <v>44</v>
      </c>
      <c r="L19" s="6" t="s">
        <v>44</v>
      </c>
      <c r="M19" s="17" t="s">
        <v>44</v>
      </c>
      <c r="N19" s="6" t="s">
        <v>44</v>
      </c>
      <c r="O19" s="17" t="s">
        <v>44</v>
      </c>
      <c r="P19" s="6" t="s">
        <v>44</v>
      </c>
      <c r="Q19" s="18" t="s">
        <v>44</v>
      </c>
      <c r="S19" s="16">
        <v>12</v>
      </c>
      <c r="T19" s="17">
        <v>12</v>
      </c>
      <c r="U19" s="17">
        <v>14</v>
      </c>
      <c r="V19" s="17">
        <v>13</v>
      </c>
      <c r="W19" s="17">
        <v>16</v>
      </c>
      <c r="X19" s="18">
        <v>15</v>
      </c>
      <c r="Z19" s="37"/>
      <c r="AA19" s="17"/>
      <c r="AB19" s="18"/>
      <c r="AD19" s="37" t="s">
        <v>44</v>
      </c>
      <c r="AE19" s="17" t="s">
        <v>44</v>
      </c>
      <c r="AF19" s="17" t="s">
        <v>44</v>
      </c>
      <c r="AG19" s="17" t="s">
        <v>44</v>
      </c>
      <c r="AH19" s="17" t="s">
        <v>44</v>
      </c>
      <c r="AI19" s="17" t="s">
        <v>44</v>
      </c>
      <c r="AJ19" s="17" t="s">
        <v>44</v>
      </c>
      <c r="AK19" s="18" t="s">
        <v>44</v>
      </c>
    </row>
    <row r="20" spans="2:37" ht="34.5" x14ac:dyDescent="0.25">
      <c r="B20" s="32" t="s">
        <v>56</v>
      </c>
      <c r="C20" s="51"/>
      <c r="D20" s="37">
        <v>19</v>
      </c>
      <c r="E20" s="6">
        <v>20</v>
      </c>
      <c r="F20" s="6">
        <v>20</v>
      </c>
      <c r="G20" s="50">
        <v>20</v>
      </c>
      <c r="I20" s="38">
        <v>14</v>
      </c>
      <c r="J20" s="6">
        <v>14</v>
      </c>
      <c r="K20" s="6">
        <v>14</v>
      </c>
      <c r="L20" s="6">
        <v>18</v>
      </c>
      <c r="M20" s="17">
        <v>18</v>
      </c>
      <c r="N20" s="6">
        <v>18</v>
      </c>
      <c r="O20" s="17">
        <v>17</v>
      </c>
      <c r="P20" s="6">
        <v>17</v>
      </c>
      <c r="Q20" s="18">
        <v>17</v>
      </c>
      <c r="S20" s="16">
        <v>12</v>
      </c>
      <c r="T20" s="17">
        <v>12</v>
      </c>
      <c r="U20" s="17">
        <v>14</v>
      </c>
      <c r="V20" s="17">
        <v>13</v>
      </c>
      <c r="W20" s="17">
        <v>16</v>
      </c>
      <c r="X20" s="18">
        <v>15</v>
      </c>
      <c r="Z20" s="37">
        <v>13.5</v>
      </c>
      <c r="AA20" s="17">
        <v>18.899999999999999</v>
      </c>
      <c r="AB20" s="18">
        <v>18.8</v>
      </c>
      <c r="AD20" s="37">
        <v>14</v>
      </c>
      <c r="AE20" s="17">
        <v>14</v>
      </c>
      <c r="AF20" s="17">
        <v>18</v>
      </c>
      <c r="AG20" s="17">
        <v>18</v>
      </c>
      <c r="AH20" s="17">
        <v>18</v>
      </c>
      <c r="AI20" s="17">
        <v>17</v>
      </c>
      <c r="AJ20" s="17">
        <v>17</v>
      </c>
      <c r="AK20" s="18">
        <v>17</v>
      </c>
    </row>
    <row r="21" spans="2:37" ht="24" x14ac:dyDescent="0.25">
      <c r="B21" s="32" t="s">
        <v>57</v>
      </c>
      <c r="C21" s="51"/>
      <c r="D21" s="37">
        <v>2</v>
      </c>
      <c r="E21" s="6">
        <v>2.2000000000000002</v>
      </c>
      <c r="F21" s="6">
        <v>2.2000000000000002</v>
      </c>
      <c r="G21" s="50">
        <v>2.2000000000000002</v>
      </c>
      <c r="I21" s="38">
        <v>1.3</v>
      </c>
      <c r="J21" s="6">
        <v>1.5</v>
      </c>
      <c r="K21" s="6">
        <v>1.5</v>
      </c>
      <c r="L21" s="6">
        <v>1.9</v>
      </c>
      <c r="M21" s="17">
        <v>1.9</v>
      </c>
      <c r="N21" s="6">
        <v>1.9</v>
      </c>
      <c r="O21" s="17">
        <v>2</v>
      </c>
      <c r="P21" s="6">
        <v>2</v>
      </c>
      <c r="Q21" s="18">
        <v>2</v>
      </c>
      <c r="S21" s="16">
        <v>1.2</v>
      </c>
      <c r="T21" s="17">
        <v>1.2</v>
      </c>
      <c r="U21" s="17">
        <v>1.2</v>
      </c>
      <c r="V21" s="17">
        <v>1.2</v>
      </c>
      <c r="W21" s="17">
        <v>1.2</v>
      </c>
      <c r="X21" s="18">
        <v>1.2</v>
      </c>
      <c r="Z21" s="37">
        <v>1.6</v>
      </c>
      <c r="AA21" s="17">
        <v>1.8</v>
      </c>
      <c r="AB21" s="18">
        <v>1.7</v>
      </c>
      <c r="AD21" s="37">
        <v>1.5</v>
      </c>
      <c r="AE21" s="17">
        <v>1.5</v>
      </c>
      <c r="AF21" s="17">
        <v>1.9</v>
      </c>
      <c r="AG21" s="17">
        <v>1.9</v>
      </c>
      <c r="AH21" s="17">
        <v>1.9</v>
      </c>
      <c r="AI21" s="17">
        <v>2</v>
      </c>
      <c r="AJ21" s="17">
        <v>2</v>
      </c>
      <c r="AK21" s="18">
        <v>2</v>
      </c>
    </row>
    <row r="22" spans="2:37" x14ac:dyDescent="0.25">
      <c r="B22" s="32" t="s">
        <v>58</v>
      </c>
      <c r="C22" s="51"/>
      <c r="D22" s="37">
        <v>400</v>
      </c>
      <c r="E22" s="6">
        <v>800</v>
      </c>
      <c r="F22" s="6">
        <v>800</v>
      </c>
      <c r="G22" s="50">
        <v>800</v>
      </c>
      <c r="I22" s="38">
        <v>240</v>
      </c>
      <c r="J22" s="6">
        <v>240</v>
      </c>
      <c r="K22" s="17">
        <v>240</v>
      </c>
      <c r="L22" s="6">
        <v>360</v>
      </c>
      <c r="M22" s="17">
        <v>360</v>
      </c>
      <c r="N22" s="6">
        <v>360</v>
      </c>
      <c r="O22" s="17">
        <v>300</v>
      </c>
      <c r="P22" s="6">
        <v>300</v>
      </c>
      <c r="Q22" s="18">
        <v>300</v>
      </c>
      <c r="S22" s="16">
        <v>200</v>
      </c>
      <c r="T22" s="17">
        <v>200</v>
      </c>
      <c r="U22" s="17">
        <v>300</v>
      </c>
      <c r="V22" s="17">
        <v>300</v>
      </c>
      <c r="W22" s="17">
        <v>260</v>
      </c>
      <c r="X22" s="18">
        <v>260</v>
      </c>
      <c r="Z22" s="37">
        <v>198</v>
      </c>
      <c r="AA22" s="17">
        <v>360</v>
      </c>
      <c r="AB22" s="18">
        <v>300</v>
      </c>
      <c r="AD22" s="37">
        <v>400</v>
      </c>
      <c r="AE22" s="17">
        <v>400</v>
      </c>
      <c r="AF22" s="17">
        <v>600</v>
      </c>
      <c r="AG22" s="17">
        <v>600</v>
      </c>
      <c r="AH22" s="17">
        <v>600</v>
      </c>
      <c r="AI22" s="17">
        <v>500</v>
      </c>
      <c r="AJ22" s="17">
        <v>500</v>
      </c>
      <c r="AK22" s="18">
        <v>500</v>
      </c>
    </row>
    <row r="23" spans="2:37" ht="24" x14ac:dyDescent="0.25">
      <c r="B23" s="32" t="s">
        <v>59</v>
      </c>
      <c r="C23" s="51"/>
      <c r="D23" s="37">
        <v>3</v>
      </c>
      <c r="E23" s="6">
        <v>3</v>
      </c>
      <c r="F23" s="6">
        <v>3</v>
      </c>
      <c r="G23" s="50">
        <v>3</v>
      </c>
      <c r="I23" s="38">
        <v>2.4</v>
      </c>
      <c r="J23" s="6">
        <v>2.4</v>
      </c>
      <c r="K23" s="17">
        <v>2.4</v>
      </c>
      <c r="L23" s="6">
        <v>2.6</v>
      </c>
      <c r="M23" s="17">
        <v>2.6</v>
      </c>
      <c r="N23" s="6">
        <v>2.6</v>
      </c>
      <c r="O23" s="17">
        <v>2.8</v>
      </c>
      <c r="P23" s="6">
        <v>2.8</v>
      </c>
      <c r="Q23" s="18">
        <v>2.8</v>
      </c>
      <c r="S23" s="16">
        <v>1.5</v>
      </c>
      <c r="T23" s="17">
        <v>1.5</v>
      </c>
      <c r="U23" s="17">
        <v>1.5</v>
      </c>
      <c r="V23" s="17">
        <v>1.5</v>
      </c>
      <c r="W23" s="17">
        <v>2</v>
      </c>
      <c r="X23" s="18">
        <v>2</v>
      </c>
      <c r="Z23" s="37">
        <v>4</v>
      </c>
      <c r="AA23" s="17">
        <v>4.5</v>
      </c>
      <c r="AB23" s="18">
        <v>5</v>
      </c>
      <c r="AD23" s="37">
        <v>2.4</v>
      </c>
      <c r="AE23" s="17">
        <v>2.4</v>
      </c>
      <c r="AF23" s="17">
        <v>2.6</v>
      </c>
      <c r="AG23" s="17">
        <v>2.6</v>
      </c>
      <c r="AH23" s="17">
        <v>2.6</v>
      </c>
      <c r="AI23" s="17">
        <v>2.8</v>
      </c>
      <c r="AJ23" s="17">
        <v>2.8</v>
      </c>
      <c r="AK23" s="18">
        <v>2.8</v>
      </c>
    </row>
    <row r="24" spans="2:37" x14ac:dyDescent="0.25">
      <c r="B24" s="32" t="s">
        <v>60</v>
      </c>
      <c r="C24" s="51"/>
      <c r="D24" s="37">
        <v>50</v>
      </c>
      <c r="E24" s="6">
        <v>50</v>
      </c>
      <c r="F24" s="6">
        <v>50</v>
      </c>
      <c r="G24" s="50">
        <v>50</v>
      </c>
      <c r="I24" s="38">
        <v>30</v>
      </c>
      <c r="J24" s="6">
        <v>30</v>
      </c>
      <c r="K24" s="17">
        <v>30</v>
      </c>
      <c r="L24" s="6">
        <v>30</v>
      </c>
      <c r="M24" s="17">
        <v>30</v>
      </c>
      <c r="N24" s="6">
        <v>30</v>
      </c>
      <c r="O24" s="17">
        <v>35</v>
      </c>
      <c r="P24" s="6">
        <v>35</v>
      </c>
      <c r="Q24" s="18">
        <v>35</v>
      </c>
      <c r="S24" s="16">
        <v>10</v>
      </c>
      <c r="T24" s="17">
        <v>10</v>
      </c>
      <c r="U24" s="17">
        <v>10</v>
      </c>
      <c r="V24" s="17">
        <v>10</v>
      </c>
      <c r="W24" s="17">
        <v>10</v>
      </c>
      <c r="X24" s="18">
        <v>10</v>
      </c>
      <c r="Z24" s="37">
        <v>40</v>
      </c>
      <c r="AA24" s="17">
        <v>40</v>
      </c>
      <c r="AB24" s="18">
        <v>45</v>
      </c>
      <c r="AD24" s="37">
        <v>25</v>
      </c>
      <c r="AE24" s="17">
        <v>25</v>
      </c>
      <c r="AF24" s="17">
        <v>30</v>
      </c>
      <c r="AG24" s="17">
        <v>30</v>
      </c>
      <c r="AH24" s="17">
        <v>30</v>
      </c>
      <c r="AI24" s="17">
        <v>35</v>
      </c>
      <c r="AJ24" s="17">
        <v>35</v>
      </c>
      <c r="AK24" s="18">
        <v>35</v>
      </c>
    </row>
    <row r="25" spans="2:37" x14ac:dyDescent="0.25">
      <c r="B25" s="32"/>
      <c r="C25" s="51"/>
      <c r="D25" s="37"/>
      <c r="E25" s="6"/>
      <c r="F25" s="6"/>
      <c r="G25" s="50"/>
      <c r="I25" s="38"/>
      <c r="J25" s="6"/>
      <c r="K25" s="17"/>
      <c r="L25" s="6"/>
      <c r="M25" s="17"/>
      <c r="N25" s="6"/>
      <c r="O25" s="17"/>
      <c r="P25" s="6"/>
      <c r="Q25" s="18"/>
      <c r="S25" s="16">
        <v>200</v>
      </c>
      <c r="T25" s="17">
        <v>200</v>
      </c>
      <c r="U25" s="17">
        <v>200</v>
      </c>
      <c r="V25" s="17">
        <v>200</v>
      </c>
      <c r="W25" s="17">
        <v>200</v>
      </c>
      <c r="X25" s="18">
        <v>200</v>
      </c>
      <c r="Z25" s="37"/>
      <c r="AA25" s="17"/>
      <c r="AB25" s="18"/>
      <c r="AD25" s="37"/>
      <c r="AE25" s="17"/>
      <c r="AF25" s="17"/>
      <c r="AG25" s="17"/>
      <c r="AH25" s="17"/>
      <c r="AI25" s="17"/>
      <c r="AJ25" s="17"/>
      <c r="AK25" s="18"/>
    </row>
    <row r="26" spans="2:37" ht="24" x14ac:dyDescent="0.25">
      <c r="B26" s="32" t="s">
        <v>63</v>
      </c>
      <c r="C26" s="51"/>
      <c r="D26" s="37">
        <v>5</v>
      </c>
      <c r="E26" s="6">
        <v>6</v>
      </c>
      <c r="F26" s="6">
        <v>6</v>
      </c>
      <c r="G26" s="50">
        <v>6</v>
      </c>
      <c r="I26" s="38">
        <v>5</v>
      </c>
      <c r="J26" s="6">
        <v>5</v>
      </c>
      <c r="K26" s="17">
        <v>5</v>
      </c>
      <c r="L26" s="6">
        <v>6</v>
      </c>
      <c r="M26" s="17">
        <v>6</v>
      </c>
      <c r="N26" s="6">
        <v>6</v>
      </c>
      <c r="O26" s="17">
        <v>7</v>
      </c>
      <c r="P26" s="6">
        <v>7</v>
      </c>
      <c r="Q26" s="18">
        <v>7</v>
      </c>
      <c r="S26" s="16">
        <v>3</v>
      </c>
      <c r="T26" s="17">
        <v>3</v>
      </c>
      <c r="U26" s="17">
        <v>3</v>
      </c>
      <c r="V26" s="17">
        <v>3</v>
      </c>
      <c r="W26" s="17">
        <v>3</v>
      </c>
      <c r="X26" s="18">
        <v>3</v>
      </c>
      <c r="Z26" s="37">
        <v>5</v>
      </c>
      <c r="AA26" s="17">
        <v>5</v>
      </c>
      <c r="AB26" s="18">
        <v>7</v>
      </c>
      <c r="AD26" s="37">
        <v>4</v>
      </c>
      <c r="AE26" s="17">
        <v>4</v>
      </c>
      <c r="AF26" s="17">
        <v>5</v>
      </c>
      <c r="AG26" s="17">
        <v>5</v>
      </c>
      <c r="AH26" s="17">
        <v>5</v>
      </c>
      <c r="AI26" s="17">
        <v>6</v>
      </c>
      <c r="AJ26" s="17">
        <v>6</v>
      </c>
      <c r="AK26" s="18">
        <v>6</v>
      </c>
    </row>
    <row r="27" spans="2:37" x14ac:dyDescent="0.25">
      <c r="B27" s="32"/>
      <c r="C27" s="51"/>
      <c r="D27" s="37"/>
      <c r="E27" s="6"/>
      <c r="F27" s="6"/>
      <c r="G27" s="50"/>
      <c r="I27" s="38"/>
      <c r="J27" s="6"/>
      <c r="K27" s="17"/>
      <c r="L27" s="6"/>
      <c r="M27" s="17"/>
      <c r="N27" s="6"/>
      <c r="O27" s="17"/>
      <c r="P27" s="6"/>
      <c r="Q27" s="18"/>
      <c r="S27" s="16">
        <v>7</v>
      </c>
      <c r="T27" s="17">
        <v>7</v>
      </c>
      <c r="U27" s="17">
        <v>7</v>
      </c>
      <c r="V27" s="17">
        <v>7</v>
      </c>
      <c r="W27" s="17">
        <v>7</v>
      </c>
      <c r="X27" s="18">
        <v>7</v>
      </c>
      <c r="Z27" s="37"/>
      <c r="AA27" s="17"/>
      <c r="AB27" s="18"/>
      <c r="AD27" s="37"/>
      <c r="AE27" s="17"/>
      <c r="AF27" s="17"/>
      <c r="AG27" s="17"/>
      <c r="AH27" s="17"/>
      <c r="AI27" s="17"/>
      <c r="AJ27" s="17"/>
      <c r="AK27" s="18"/>
    </row>
    <row r="28" spans="2:37" x14ac:dyDescent="0.25">
      <c r="B28" s="33" t="s">
        <v>64</v>
      </c>
      <c r="C28" s="52"/>
      <c r="D28" s="37">
        <v>550</v>
      </c>
      <c r="E28" s="6">
        <v>450</v>
      </c>
      <c r="F28" s="6">
        <v>450</v>
      </c>
      <c r="G28" s="50">
        <v>450</v>
      </c>
      <c r="I28" s="38">
        <v>425</v>
      </c>
      <c r="J28" s="6">
        <v>425</v>
      </c>
      <c r="K28" s="6">
        <v>425</v>
      </c>
      <c r="L28" s="6">
        <v>450</v>
      </c>
      <c r="M28" s="17">
        <v>450</v>
      </c>
      <c r="N28" s="6">
        <v>450</v>
      </c>
      <c r="O28" s="17">
        <v>550</v>
      </c>
      <c r="P28" s="6">
        <v>550</v>
      </c>
      <c r="Q28" s="18">
        <v>550</v>
      </c>
      <c r="S28" s="16" t="s">
        <v>39</v>
      </c>
      <c r="T28" s="17" t="s">
        <v>39</v>
      </c>
      <c r="U28" s="17"/>
      <c r="V28" s="17" t="s">
        <v>39</v>
      </c>
      <c r="W28" s="17" t="s">
        <v>39</v>
      </c>
      <c r="X28" s="18" t="s">
        <v>39</v>
      </c>
      <c r="Z28" s="37">
        <v>400</v>
      </c>
      <c r="AA28" s="17">
        <v>480</v>
      </c>
      <c r="AB28" s="18">
        <v>520</v>
      </c>
      <c r="AD28" s="37">
        <v>425</v>
      </c>
      <c r="AE28" s="17">
        <v>425</v>
      </c>
      <c r="AF28" s="17">
        <v>415</v>
      </c>
      <c r="AG28" s="17">
        <v>440</v>
      </c>
      <c r="AH28" s="17">
        <v>440</v>
      </c>
      <c r="AI28" s="17">
        <v>525</v>
      </c>
      <c r="AJ28" s="17">
        <v>550</v>
      </c>
      <c r="AK28" s="18">
        <v>550</v>
      </c>
    </row>
    <row r="29" spans="2:37" ht="24" x14ac:dyDescent="0.25">
      <c r="B29" s="33" t="s">
        <v>65</v>
      </c>
      <c r="C29" s="52"/>
      <c r="D29" s="37">
        <v>130</v>
      </c>
      <c r="E29" s="6">
        <v>140</v>
      </c>
      <c r="F29" s="6">
        <v>170</v>
      </c>
      <c r="G29" s="50">
        <v>200</v>
      </c>
      <c r="I29" s="37" t="s">
        <v>44</v>
      </c>
      <c r="J29" s="17" t="s">
        <v>44</v>
      </c>
      <c r="K29" s="17" t="s">
        <v>44</v>
      </c>
      <c r="L29" s="6" t="s">
        <v>44</v>
      </c>
      <c r="M29" s="17" t="s">
        <v>44</v>
      </c>
      <c r="N29" s="6" t="s">
        <v>44</v>
      </c>
      <c r="O29" s="17" t="s">
        <v>44</v>
      </c>
      <c r="P29" s="6" t="s">
        <v>44</v>
      </c>
      <c r="Q29" s="18" t="s">
        <v>44</v>
      </c>
      <c r="S29" s="16" t="s">
        <v>39</v>
      </c>
      <c r="T29" s="17" t="s">
        <v>39</v>
      </c>
      <c r="U29" s="17"/>
      <c r="V29" s="17" t="s">
        <v>39</v>
      </c>
      <c r="W29" s="17" t="s">
        <v>39</v>
      </c>
      <c r="X29" s="18" t="s">
        <v>39</v>
      </c>
      <c r="Z29" s="37"/>
      <c r="AA29" s="17"/>
      <c r="AB29" s="18"/>
      <c r="AD29" s="37"/>
      <c r="AE29" s="17"/>
      <c r="AF29" s="17"/>
      <c r="AG29" s="17"/>
      <c r="AH29" s="17"/>
      <c r="AI29" s="17"/>
      <c r="AJ29" s="17"/>
      <c r="AK29" s="18"/>
    </row>
    <row r="30" spans="2:37" x14ac:dyDescent="0.25">
      <c r="B30" s="32" t="s">
        <v>66</v>
      </c>
      <c r="C30" s="51"/>
      <c r="D30" s="37" t="s">
        <v>44</v>
      </c>
      <c r="E30" s="6" t="s">
        <v>44</v>
      </c>
      <c r="F30" s="6" t="s">
        <v>44</v>
      </c>
      <c r="G30" s="50" t="s">
        <v>44</v>
      </c>
      <c r="I30" s="38" t="s">
        <v>44</v>
      </c>
      <c r="J30" s="6" t="s">
        <v>44</v>
      </c>
      <c r="K30" s="6" t="s">
        <v>44</v>
      </c>
      <c r="L30" s="6" t="s">
        <v>44</v>
      </c>
      <c r="M30" s="17" t="s">
        <v>44</v>
      </c>
      <c r="N30" s="6" t="s">
        <v>44</v>
      </c>
      <c r="O30" s="17" t="s">
        <v>44</v>
      </c>
      <c r="P30" s="6" t="s">
        <v>44</v>
      </c>
      <c r="Q30" s="18" t="s">
        <v>44</v>
      </c>
      <c r="S30" s="16" t="s">
        <v>39</v>
      </c>
      <c r="T30" s="17" t="s">
        <v>39</v>
      </c>
      <c r="U30" s="17"/>
      <c r="V30" s="17" t="s">
        <v>39</v>
      </c>
      <c r="W30" s="17" t="s">
        <v>39</v>
      </c>
      <c r="X30" s="18" t="s">
        <v>39</v>
      </c>
      <c r="Z30" s="37"/>
      <c r="AA30" s="17"/>
      <c r="AB30" s="18"/>
      <c r="AD30" s="37"/>
      <c r="AE30" s="17"/>
      <c r="AF30" s="17"/>
      <c r="AG30" s="17"/>
      <c r="AH30" s="17"/>
      <c r="AI30" s="17"/>
      <c r="AJ30" s="17"/>
      <c r="AK30" s="18"/>
    </row>
    <row r="31" spans="2:37" x14ac:dyDescent="0.25">
      <c r="B31" s="32" t="s">
        <v>67</v>
      </c>
      <c r="C31" s="51"/>
      <c r="D31" s="38" t="s">
        <v>44</v>
      </c>
      <c r="E31" s="6" t="s">
        <v>44</v>
      </c>
      <c r="F31" s="6" t="s">
        <v>44</v>
      </c>
      <c r="G31" s="50" t="s">
        <v>44</v>
      </c>
      <c r="I31" s="38" t="s">
        <v>44</v>
      </c>
      <c r="J31" s="6" t="s">
        <v>44</v>
      </c>
      <c r="K31" s="6" t="s">
        <v>44</v>
      </c>
      <c r="L31" s="6" t="s">
        <v>44</v>
      </c>
      <c r="M31" s="17" t="s">
        <v>44</v>
      </c>
      <c r="N31" s="6" t="s">
        <v>44</v>
      </c>
      <c r="O31" s="17" t="s">
        <v>44</v>
      </c>
      <c r="P31" s="6" t="s">
        <v>44</v>
      </c>
      <c r="Q31" s="18" t="s">
        <v>44</v>
      </c>
      <c r="S31" s="16" t="s">
        <v>39</v>
      </c>
      <c r="T31" s="17" t="s">
        <v>39</v>
      </c>
      <c r="U31" s="17"/>
      <c r="V31" s="17" t="s">
        <v>39</v>
      </c>
      <c r="W31" s="17" t="s">
        <v>39</v>
      </c>
      <c r="X31" s="18" t="s">
        <v>39</v>
      </c>
      <c r="Z31" s="37"/>
      <c r="AA31" s="17"/>
      <c r="AB31" s="18"/>
      <c r="AD31" s="37"/>
      <c r="AE31" s="17"/>
      <c r="AF31" s="17"/>
      <c r="AG31" s="17"/>
      <c r="AH31" s="17"/>
      <c r="AI31" s="17"/>
      <c r="AJ31" s="17"/>
      <c r="AK31" s="18"/>
    </row>
    <row r="32" spans="2:37" x14ac:dyDescent="0.25">
      <c r="B32" s="33" t="s">
        <v>68</v>
      </c>
      <c r="C32" s="52"/>
      <c r="D32" s="37">
        <v>1500</v>
      </c>
      <c r="E32" s="6">
        <v>1500</v>
      </c>
      <c r="F32" s="6">
        <v>1500</v>
      </c>
      <c r="G32" s="50">
        <v>1500</v>
      </c>
      <c r="I32" s="38">
        <v>1500</v>
      </c>
      <c r="J32" s="6">
        <v>1500</v>
      </c>
      <c r="K32" s="17">
        <v>1500</v>
      </c>
      <c r="L32" s="6">
        <v>1500</v>
      </c>
      <c r="M32" s="17">
        <v>1500</v>
      </c>
      <c r="N32" s="6">
        <v>1500</v>
      </c>
      <c r="O32" s="17">
        <v>1500</v>
      </c>
      <c r="P32" s="6">
        <v>1500</v>
      </c>
      <c r="Q32" s="18">
        <v>1500</v>
      </c>
      <c r="S32" s="16">
        <v>1600</v>
      </c>
      <c r="T32" s="17">
        <v>1600</v>
      </c>
      <c r="U32" s="17">
        <v>1600</v>
      </c>
      <c r="V32" s="17">
        <v>1600</v>
      </c>
      <c r="W32" s="17">
        <v>1600</v>
      </c>
      <c r="X32" s="18">
        <v>1600</v>
      </c>
      <c r="Z32" s="37">
        <v>2000</v>
      </c>
      <c r="AA32" s="17">
        <v>2000</v>
      </c>
      <c r="AB32" s="18">
        <v>2000</v>
      </c>
      <c r="AD32" s="37">
        <v>920</v>
      </c>
      <c r="AE32" s="17">
        <v>920</v>
      </c>
      <c r="AF32" s="17">
        <v>920</v>
      </c>
      <c r="AG32" s="17">
        <v>920</v>
      </c>
      <c r="AH32" s="17">
        <v>920</v>
      </c>
      <c r="AI32" s="17">
        <v>920</v>
      </c>
      <c r="AJ32" s="17">
        <v>920</v>
      </c>
      <c r="AK32" s="18">
        <v>920</v>
      </c>
    </row>
    <row r="33" spans="2:37" ht="24" x14ac:dyDescent="0.25">
      <c r="B33" s="33" t="s">
        <v>69</v>
      </c>
      <c r="C33" s="52"/>
      <c r="D33" s="37">
        <v>184</v>
      </c>
      <c r="E33" s="6">
        <v>184</v>
      </c>
      <c r="F33" s="6">
        <v>184</v>
      </c>
      <c r="G33" s="50">
        <v>184</v>
      </c>
      <c r="I33" s="38">
        <v>4700</v>
      </c>
      <c r="J33" s="6">
        <v>4700</v>
      </c>
      <c r="K33" s="17">
        <v>4700</v>
      </c>
      <c r="L33" s="6">
        <v>4700</v>
      </c>
      <c r="M33" s="17">
        <v>4700</v>
      </c>
      <c r="N33" s="6">
        <v>4700</v>
      </c>
      <c r="O33" s="17">
        <v>5100</v>
      </c>
      <c r="P33" s="6">
        <v>5100</v>
      </c>
      <c r="Q33" s="18">
        <v>5100</v>
      </c>
      <c r="S33" s="16">
        <v>3500</v>
      </c>
      <c r="T33" s="17">
        <v>3500</v>
      </c>
      <c r="U33" s="17">
        <v>3500</v>
      </c>
      <c r="V33" s="17">
        <v>3500</v>
      </c>
      <c r="W33" s="17">
        <v>3500</v>
      </c>
      <c r="X33" s="18">
        <v>3500</v>
      </c>
      <c r="Z33" s="37">
        <v>3500</v>
      </c>
      <c r="AA33" s="17">
        <v>3500</v>
      </c>
      <c r="AB33" s="18">
        <v>4000</v>
      </c>
      <c r="AD33" s="37">
        <v>2800</v>
      </c>
      <c r="AE33" s="17">
        <v>2800</v>
      </c>
      <c r="AF33" s="17">
        <v>2800</v>
      </c>
      <c r="AG33" s="17">
        <v>2800</v>
      </c>
      <c r="AH33" s="17">
        <v>2800</v>
      </c>
      <c r="AI33" s="17">
        <v>3200</v>
      </c>
      <c r="AJ33" s="17">
        <v>3200</v>
      </c>
      <c r="AK33" s="18">
        <v>3200</v>
      </c>
    </row>
    <row r="34" spans="2:37" x14ac:dyDescent="0.25">
      <c r="B34" s="33" t="s">
        <v>70</v>
      </c>
      <c r="C34" s="52"/>
      <c r="D34" s="37">
        <v>2300</v>
      </c>
      <c r="E34" s="6">
        <v>2300</v>
      </c>
      <c r="F34" s="6">
        <v>2300</v>
      </c>
      <c r="G34" s="50">
        <v>2300</v>
      </c>
      <c r="I34" s="38">
        <v>2300</v>
      </c>
      <c r="J34" s="6">
        <v>2300</v>
      </c>
      <c r="K34" s="17">
        <v>2300</v>
      </c>
      <c r="L34" s="6">
        <v>2300</v>
      </c>
      <c r="M34" s="17">
        <v>2300</v>
      </c>
      <c r="N34" s="6">
        <v>2300</v>
      </c>
      <c r="O34" s="17">
        <v>2300</v>
      </c>
      <c r="P34" s="6">
        <v>2300</v>
      </c>
      <c r="Q34" s="18">
        <v>2300</v>
      </c>
      <c r="S34" s="16">
        <v>2500</v>
      </c>
      <c r="T34" s="17">
        <v>2500</v>
      </c>
      <c r="U34" s="17">
        <v>2500</v>
      </c>
      <c r="V34" s="17">
        <v>2500</v>
      </c>
      <c r="W34" s="17">
        <v>2500</v>
      </c>
      <c r="X34" s="18">
        <v>2500</v>
      </c>
      <c r="Z34" s="37">
        <v>3100</v>
      </c>
      <c r="AA34" s="17">
        <v>3100</v>
      </c>
      <c r="AB34" s="18">
        <v>3100</v>
      </c>
      <c r="AD34" s="37" t="s">
        <v>44</v>
      </c>
      <c r="AE34" s="17" t="s">
        <v>44</v>
      </c>
      <c r="AF34" s="17" t="s">
        <v>44</v>
      </c>
      <c r="AG34" s="17" t="s">
        <v>44</v>
      </c>
      <c r="AH34" s="17" t="s">
        <v>44</v>
      </c>
      <c r="AI34" s="17" t="s">
        <v>44</v>
      </c>
      <c r="AJ34" s="17" t="s">
        <v>44</v>
      </c>
      <c r="AK34" s="18" t="s">
        <v>44</v>
      </c>
    </row>
    <row r="35" spans="2:37" x14ac:dyDescent="0.25">
      <c r="B35" s="33" t="s">
        <v>71</v>
      </c>
      <c r="C35" s="52"/>
      <c r="D35" s="37">
        <v>1000</v>
      </c>
      <c r="E35" s="6">
        <v>1250</v>
      </c>
      <c r="F35" s="6">
        <v>1250</v>
      </c>
      <c r="G35" s="50">
        <v>1250</v>
      </c>
      <c r="I35" s="38">
        <v>1000</v>
      </c>
      <c r="J35" s="6">
        <v>1200</v>
      </c>
      <c r="K35" s="17">
        <v>1200</v>
      </c>
      <c r="L35" s="6">
        <v>1300</v>
      </c>
      <c r="M35" s="17">
        <v>1000</v>
      </c>
      <c r="N35" s="6">
        <v>1000</v>
      </c>
      <c r="O35" s="17">
        <v>1300</v>
      </c>
      <c r="P35" s="6">
        <v>1000</v>
      </c>
      <c r="Q35" s="18">
        <v>1000</v>
      </c>
      <c r="S35" s="16">
        <v>700</v>
      </c>
      <c r="T35" s="17">
        <v>700</v>
      </c>
      <c r="U35" s="17">
        <v>800</v>
      </c>
      <c r="V35" s="17">
        <v>700</v>
      </c>
      <c r="W35" s="17">
        <v>1350</v>
      </c>
      <c r="X35" s="18">
        <v>1250</v>
      </c>
      <c r="Z35" s="37">
        <v>1000</v>
      </c>
      <c r="AA35" s="17">
        <v>1000</v>
      </c>
      <c r="AB35" s="18">
        <v>1000</v>
      </c>
      <c r="AD35" s="37">
        <v>1300</v>
      </c>
      <c r="AE35" s="17">
        <v>1300</v>
      </c>
      <c r="AF35" s="17">
        <v>1300</v>
      </c>
      <c r="AG35" s="17">
        <v>1000</v>
      </c>
      <c r="AH35" s="17">
        <v>1000</v>
      </c>
      <c r="AI35" s="17">
        <v>1300</v>
      </c>
      <c r="AJ35" s="17">
        <v>1000</v>
      </c>
      <c r="AK35" s="18">
        <v>1000</v>
      </c>
    </row>
    <row r="36" spans="2:37" ht="24" x14ac:dyDescent="0.25">
      <c r="B36" s="33" t="s">
        <v>72</v>
      </c>
      <c r="C36" s="52"/>
      <c r="D36" s="37">
        <v>1250</v>
      </c>
      <c r="E36" s="6">
        <v>1250</v>
      </c>
      <c r="F36" s="6">
        <v>1250</v>
      </c>
      <c r="G36" s="50">
        <v>1250</v>
      </c>
      <c r="I36" s="38">
        <v>700</v>
      </c>
      <c r="J36" s="6">
        <v>700</v>
      </c>
      <c r="K36" s="17">
        <v>700</v>
      </c>
      <c r="L36" s="6">
        <v>1250</v>
      </c>
      <c r="M36" s="17">
        <v>700</v>
      </c>
      <c r="N36" s="6">
        <v>700</v>
      </c>
      <c r="O36" s="17">
        <v>1250</v>
      </c>
      <c r="P36" s="6">
        <v>700</v>
      </c>
      <c r="Q36" s="18">
        <v>700</v>
      </c>
      <c r="S36" s="16">
        <v>550</v>
      </c>
      <c r="T36" s="17">
        <v>550</v>
      </c>
      <c r="U36" s="17">
        <v>625</v>
      </c>
      <c r="V36" s="17">
        <v>550</v>
      </c>
      <c r="W36" s="17">
        <v>1065</v>
      </c>
      <c r="X36" s="18">
        <v>990</v>
      </c>
      <c r="Z36" s="37">
        <v>550</v>
      </c>
      <c r="AA36" s="17">
        <v>550</v>
      </c>
      <c r="AB36" s="18">
        <v>550</v>
      </c>
      <c r="AD36" s="37">
        <v>1000</v>
      </c>
      <c r="AE36" s="17">
        <v>1000</v>
      </c>
      <c r="AF36" s="17">
        <v>1250</v>
      </c>
      <c r="AG36" s="17">
        <v>1000</v>
      </c>
      <c r="AH36" s="17">
        <v>1000</v>
      </c>
      <c r="AI36" s="17">
        <v>1250</v>
      </c>
      <c r="AJ36" s="17">
        <v>1000</v>
      </c>
      <c r="AK36" s="18">
        <v>1000</v>
      </c>
    </row>
    <row r="37" spans="2:37" ht="24" x14ac:dyDescent="0.25">
      <c r="B37" s="33" t="s">
        <v>73</v>
      </c>
      <c r="C37" s="52"/>
      <c r="D37" s="37">
        <v>420</v>
      </c>
      <c r="E37" s="6">
        <v>430</v>
      </c>
      <c r="F37" s="6">
        <v>430</v>
      </c>
      <c r="G37" s="50">
        <v>430</v>
      </c>
      <c r="I37" s="38">
        <v>320</v>
      </c>
      <c r="J37" s="6">
        <v>320</v>
      </c>
      <c r="K37" s="6">
        <v>320</v>
      </c>
      <c r="L37" s="6">
        <v>400</v>
      </c>
      <c r="M37" s="17">
        <v>350</v>
      </c>
      <c r="N37" s="6">
        <v>360</v>
      </c>
      <c r="O37" s="17">
        <v>360</v>
      </c>
      <c r="P37" s="6">
        <v>310</v>
      </c>
      <c r="Q37" s="18">
        <v>320</v>
      </c>
      <c r="S37" s="16">
        <v>270</v>
      </c>
      <c r="T37" s="17">
        <v>270</v>
      </c>
      <c r="U37" s="17">
        <v>300</v>
      </c>
      <c r="V37" s="17">
        <v>270</v>
      </c>
      <c r="W37" s="17">
        <v>350</v>
      </c>
      <c r="X37" s="18">
        <v>320</v>
      </c>
      <c r="Z37" s="37">
        <v>300</v>
      </c>
      <c r="AA37" s="17">
        <v>300</v>
      </c>
      <c r="AB37" s="18">
        <v>300</v>
      </c>
      <c r="AD37" s="37">
        <v>320</v>
      </c>
      <c r="AE37" s="17">
        <v>320</v>
      </c>
      <c r="AF37" s="17">
        <v>400</v>
      </c>
      <c r="AG37" s="17">
        <v>350</v>
      </c>
      <c r="AH37" s="17">
        <v>360</v>
      </c>
      <c r="AI37" s="17">
        <v>360</v>
      </c>
      <c r="AJ37" s="17">
        <v>310</v>
      </c>
      <c r="AK37" s="18">
        <v>320</v>
      </c>
    </row>
    <row r="38" spans="2:37" x14ac:dyDescent="0.25">
      <c r="B38" s="34" t="s">
        <v>74</v>
      </c>
      <c r="C38" s="53"/>
      <c r="D38" s="37" t="s">
        <v>44</v>
      </c>
      <c r="E38" s="17"/>
      <c r="F38" s="17"/>
      <c r="G38" s="18"/>
      <c r="I38" s="37"/>
      <c r="J38" s="17"/>
      <c r="K38" s="17"/>
      <c r="L38" s="6"/>
      <c r="M38" s="17"/>
      <c r="N38" s="6"/>
      <c r="O38" s="17"/>
      <c r="P38" s="6"/>
      <c r="Q38" s="18"/>
      <c r="S38" s="16"/>
      <c r="T38" s="17"/>
      <c r="U38" s="17"/>
      <c r="V38" s="17"/>
      <c r="W38" s="17"/>
      <c r="X38" s="18"/>
      <c r="Z38" s="37"/>
      <c r="AA38" s="17"/>
      <c r="AB38" s="18"/>
      <c r="AD38" s="37">
        <v>3</v>
      </c>
      <c r="AE38" s="17">
        <v>3</v>
      </c>
      <c r="AF38" s="17">
        <v>3</v>
      </c>
      <c r="AG38" s="17">
        <v>3</v>
      </c>
      <c r="AH38" s="17">
        <v>3</v>
      </c>
      <c r="AI38" s="17">
        <v>3</v>
      </c>
      <c r="AJ38" s="17">
        <v>3</v>
      </c>
      <c r="AK38" s="18">
        <v>3</v>
      </c>
    </row>
    <row r="39" spans="2:37" x14ac:dyDescent="0.25">
      <c r="B39" s="32" t="s">
        <v>75</v>
      </c>
      <c r="C39" s="51"/>
      <c r="D39" s="37">
        <v>18</v>
      </c>
      <c r="E39" s="6">
        <v>48</v>
      </c>
      <c r="F39" s="6">
        <v>48</v>
      </c>
      <c r="G39" s="50">
        <v>48</v>
      </c>
      <c r="I39" s="38">
        <v>18</v>
      </c>
      <c r="J39" s="6">
        <v>8</v>
      </c>
      <c r="K39" s="17">
        <v>8</v>
      </c>
      <c r="L39" s="6">
        <v>27</v>
      </c>
      <c r="M39" s="17">
        <v>27</v>
      </c>
      <c r="N39" s="6">
        <v>27</v>
      </c>
      <c r="O39" s="17">
        <v>10</v>
      </c>
      <c r="P39" s="6">
        <v>9</v>
      </c>
      <c r="Q39" s="18">
        <v>9</v>
      </c>
      <c r="S39" s="16">
        <v>8.6999999999999993</v>
      </c>
      <c r="T39" s="17">
        <v>8.6999999999999993</v>
      </c>
      <c r="U39" s="17">
        <v>14.8</v>
      </c>
      <c r="V39" s="17">
        <v>14.8</v>
      </c>
      <c r="W39" s="17">
        <v>14.8</v>
      </c>
      <c r="X39" s="18">
        <v>14.8</v>
      </c>
      <c r="Z39" s="37">
        <v>16</v>
      </c>
      <c r="AA39" s="17">
        <v>16</v>
      </c>
      <c r="AB39" s="18">
        <v>16</v>
      </c>
      <c r="AD39" s="37">
        <v>8</v>
      </c>
      <c r="AE39" s="17">
        <v>8</v>
      </c>
      <c r="AF39" s="17">
        <v>27</v>
      </c>
      <c r="AG39" s="17">
        <v>27</v>
      </c>
      <c r="AH39" s="17">
        <v>27</v>
      </c>
      <c r="AI39" s="17">
        <v>10</v>
      </c>
      <c r="AJ39" s="17">
        <v>9</v>
      </c>
      <c r="AK39" s="18">
        <v>9</v>
      </c>
    </row>
    <row r="40" spans="2:37" x14ac:dyDescent="0.25">
      <c r="B40" s="32" t="s">
        <v>76</v>
      </c>
      <c r="C40" s="51"/>
      <c r="D40" s="37">
        <v>3</v>
      </c>
      <c r="E40" s="6">
        <v>3.5</v>
      </c>
      <c r="F40" s="6">
        <v>3.5</v>
      </c>
      <c r="G40" s="50">
        <v>3.5</v>
      </c>
      <c r="I40" s="38">
        <v>0.9</v>
      </c>
      <c r="J40" s="6">
        <v>0.9</v>
      </c>
      <c r="K40" s="17">
        <v>0.9</v>
      </c>
      <c r="L40" s="6">
        <v>1</v>
      </c>
      <c r="M40" s="17">
        <v>1</v>
      </c>
      <c r="N40" s="6">
        <v>1</v>
      </c>
      <c r="O40" s="17">
        <v>1.3</v>
      </c>
      <c r="P40" s="6">
        <v>1.3</v>
      </c>
      <c r="Q40" s="18">
        <v>1.3</v>
      </c>
      <c r="S40" s="16">
        <v>1.2</v>
      </c>
      <c r="T40" s="17">
        <v>1.2</v>
      </c>
      <c r="U40" s="17">
        <v>1</v>
      </c>
      <c r="V40" s="17">
        <v>1.2</v>
      </c>
      <c r="W40" s="17">
        <v>1.3</v>
      </c>
      <c r="X40" s="18">
        <v>1.5</v>
      </c>
      <c r="Z40" s="37">
        <v>1.3</v>
      </c>
      <c r="AA40" s="17">
        <v>1.5</v>
      </c>
      <c r="AB40" s="18">
        <v>1.5</v>
      </c>
      <c r="AD40" s="37">
        <v>1.2</v>
      </c>
      <c r="AE40" s="17">
        <v>1.2</v>
      </c>
      <c r="AF40" s="17">
        <v>1.2</v>
      </c>
      <c r="AG40" s="17">
        <v>1.3</v>
      </c>
      <c r="AH40" s="17">
        <v>1.3</v>
      </c>
      <c r="AI40" s="17">
        <v>1.4</v>
      </c>
      <c r="AJ40" s="17">
        <v>1.5</v>
      </c>
      <c r="AK40" s="18">
        <v>1.5</v>
      </c>
    </row>
    <row r="41" spans="2:37" x14ac:dyDescent="0.25">
      <c r="B41" s="32" t="s">
        <v>77</v>
      </c>
      <c r="C41" s="51"/>
      <c r="D41" s="37">
        <v>15</v>
      </c>
      <c r="E41" s="6">
        <v>20</v>
      </c>
      <c r="F41" s="6">
        <v>20</v>
      </c>
      <c r="G41" s="50">
        <v>20</v>
      </c>
      <c r="I41" s="38">
        <v>8</v>
      </c>
      <c r="J41" s="6">
        <v>8</v>
      </c>
      <c r="K41" s="6">
        <v>8</v>
      </c>
      <c r="L41" s="6">
        <v>12</v>
      </c>
      <c r="M41" s="17">
        <v>11</v>
      </c>
      <c r="N41" s="6">
        <v>11</v>
      </c>
      <c r="O41" s="17">
        <v>13</v>
      </c>
      <c r="P41" s="6">
        <v>12</v>
      </c>
      <c r="Q41" s="18">
        <v>12</v>
      </c>
      <c r="S41" s="16">
        <v>7</v>
      </c>
      <c r="T41" s="17">
        <v>7</v>
      </c>
      <c r="U41" s="17">
        <v>7</v>
      </c>
      <c r="V41" s="17">
        <v>7</v>
      </c>
      <c r="W41" s="17">
        <v>13</v>
      </c>
      <c r="X41" s="18">
        <v>13</v>
      </c>
      <c r="Z41" s="37">
        <v>10.1</v>
      </c>
      <c r="AA41" s="17">
        <v>11.7</v>
      </c>
      <c r="AB41" s="18">
        <v>13</v>
      </c>
      <c r="AD41" s="37">
        <v>8</v>
      </c>
      <c r="AE41" s="17">
        <v>8</v>
      </c>
      <c r="AF41" s="17">
        <v>10</v>
      </c>
      <c r="AG41" s="17">
        <v>11</v>
      </c>
      <c r="AH41" s="17">
        <v>11</v>
      </c>
      <c r="AI41" s="17">
        <v>11</v>
      </c>
      <c r="AJ41" s="17">
        <v>12</v>
      </c>
      <c r="AK41" s="18">
        <v>12</v>
      </c>
    </row>
    <row r="42" spans="2:37" ht="24" x14ac:dyDescent="0.25">
      <c r="B42" s="32" t="s">
        <v>78</v>
      </c>
      <c r="C42" s="51"/>
      <c r="D42" s="37">
        <v>2.5</v>
      </c>
      <c r="E42" s="6">
        <v>3</v>
      </c>
      <c r="F42" s="6">
        <v>3</v>
      </c>
      <c r="G42" s="50">
        <v>3</v>
      </c>
      <c r="I42" s="38">
        <v>1.8</v>
      </c>
      <c r="J42" s="6">
        <v>1.8</v>
      </c>
      <c r="K42" s="6">
        <v>1.8</v>
      </c>
      <c r="L42" s="6">
        <v>2</v>
      </c>
      <c r="M42" s="17">
        <v>2</v>
      </c>
      <c r="N42" s="6">
        <v>2</v>
      </c>
      <c r="O42" s="17">
        <v>2.6</v>
      </c>
      <c r="P42" s="6">
        <v>2.6</v>
      </c>
      <c r="Q42" s="18">
        <v>2.6</v>
      </c>
      <c r="S42" s="16">
        <v>1.4</v>
      </c>
      <c r="T42" s="17">
        <v>1.4</v>
      </c>
      <c r="U42" s="17">
        <v>0.9</v>
      </c>
      <c r="V42" s="17">
        <v>1.4</v>
      </c>
      <c r="W42" s="17">
        <v>0.9</v>
      </c>
      <c r="X42" s="18">
        <v>1.4</v>
      </c>
      <c r="Z42" s="37">
        <v>3</v>
      </c>
      <c r="AA42" s="17">
        <v>3</v>
      </c>
      <c r="AB42" s="18">
        <v>3</v>
      </c>
      <c r="AD42" s="37">
        <v>5</v>
      </c>
      <c r="AE42" s="17">
        <v>5</v>
      </c>
      <c r="AF42" s="17">
        <v>5</v>
      </c>
      <c r="AG42" s="17">
        <v>5</v>
      </c>
      <c r="AH42" s="17">
        <v>5</v>
      </c>
      <c r="AI42" s="17">
        <v>5</v>
      </c>
      <c r="AJ42" s="17">
        <v>5</v>
      </c>
      <c r="AK42" s="18">
        <v>5</v>
      </c>
    </row>
    <row r="43" spans="2:37" x14ac:dyDescent="0.25">
      <c r="B43" s="32" t="s">
        <v>79</v>
      </c>
      <c r="C43" s="51"/>
      <c r="D43" s="37">
        <v>150</v>
      </c>
      <c r="E43" s="6">
        <v>220</v>
      </c>
      <c r="F43" s="6">
        <v>220</v>
      </c>
      <c r="G43" s="50">
        <v>220</v>
      </c>
      <c r="I43" s="38">
        <v>150</v>
      </c>
      <c r="J43" s="6">
        <v>150</v>
      </c>
      <c r="K43" s="17">
        <v>150</v>
      </c>
      <c r="L43" s="6">
        <v>220</v>
      </c>
      <c r="M43" s="17">
        <v>220</v>
      </c>
      <c r="N43" s="6">
        <v>220</v>
      </c>
      <c r="O43" s="17">
        <v>290</v>
      </c>
      <c r="P43" s="6">
        <v>290</v>
      </c>
      <c r="Q43" s="18">
        <v>290</v>
      </c>
      <c r="S43" s="16">
        <v>140</v>
      </c>
      <c r="T43" s="17">
        <v>140</v>
      </c>
      <c r="U43" s="17">
        <v>140</v>
      </c>
      <c r="V43" s="17">
        <v>140</v>
      </c>
      <c r="W43" s="17">
        <v>140</v>
      </c>
      <c r="X43" s="18">
        <v>140</v>
      </c>
      <c r="Z43" s="37">
        <v>150</v>
      </c>
      <c r="AA43" s="17">
        <v>200</v>
      </c>
      <c r="AB43" s="18">
        <v>200</v>
      </c>
      <c r="AD43" s="37">
        <v>150</v>
      </c>
      <c r="AE43" s="17">
        <v>150</v>
      </c>
      <c r="AF43" s="17">
        <v>220</v>
      </c>
      <c r="AG43" s="17">
        <v>220</v>
      </c>
      <c r="AH43" s="17">
        <v>220</v>
      </c>
      <c r="AI43" s="17">
        <v>370</v>
      </c>
      <c r="AJ43" s="17">
        <v>270</v>
      </c>
      <c r="AK43" s="18">
        <v>270</v>
      </c>
    </row>
    <row r="44" spans="2:37" ht="24" x14ac:dyDescent="0.25">
      <c r="B44" s="32" t="s">
        <v>80</v>
      </c>
      <c r="C44" s="51"/>
      <c r="D44" s="37">
        <v>45</v>
      </c>
      <c r="E44" s="6">
        <v>50</v>
      </c>
      <c r="F44" s="6">
        <v>50</v>
      </c>
      <c r="G44" s="50">
        <v>50</v>
      </c>
      <c r="I44" s="38">
        <v>45</v>
      </c>
      <c r="J44" s="6">
        <v>45</v>
      </c>
      <c r="K44" s="17">
        <v>45</v>
      </c>
      <c r="L44" s="6">
        <v>50</v>
      </c>
      <c r="M44" s="17">
        <v>50</v>
      </c>
      <c r="N44" s="6">
        <v>50</v>
      </c>
      <c r="O44" s="17">
        <v>50</v>
      </c>
      <c r="P44" s="6">
        <v>50</v>
      </c>
      <c r="Q44" s="18">
        <v>50</v>
      </c>
      <c r="S44" s="16">
        <v>50</v>
      </c>
      <c r="T44" s="17">
        <v>50</v>
      </c>
      <c r="U44" s="17">
        <v>28</v>
      </c>
      <c r="V44" s="17">
        <v>50</v>
      </c>
      <c r="W44" s="17">
        <v>28</v>
      </c>
      <c r="X44" s="18">
        <v>50</v>
      </c>
      <c r="Z44" s="37">
        <v>65</v>
      </c>
      <c r="AA44" s="17">
        <v>65</v>
      </c>
      <c r="AB44" s="18">
        <v>65</v>
      </c>
      <c r="AD44" s="37">
        <v>45</v>
      </c>
      <c r="AE44" s="17">
        <v>45</v>
      </c>
      <c r="AF44" s="17">
        <v>50</v>
      </c>
      <c r="AG44" s="17">
        <v>50</v>
      </c>
      <c r="AH44" s="17">
        <v>50</v>
      </c>
      <c r="AI44" s="17">
        <v>50</v>
      </c>
      <c r="AJ44" s="17">
        <v>50</v>
      </c>
      <c r="AK44" s="18">
        <v>50</v>
      </c>
    </row>
    <row r="45" spans="2:37" x14ac:dyDescent="0.25">
      <c r="B45" s="32"/>
      <c r="C45" s="51"/>
      <c r="D45" s="37"/>
      <c r="E45" s="6"/>
      <c r="F45" s="6"/>
      <c r="G45" s="50"/>
      <c r="I45" s="38"/>
      <c r="J45" s="17"/>
      <c r="K45" s="17"/>
      <c r="L45" s="6"/>
      <c r="M45" s="17"/>
      <c r="N45" s="6"/>
      <c r="O45" s="17"/>
      <c r="P45" s="6"/>
      <c r="Q45" s="18"/>
      <c r="S45" s="16">
        <v>400</v>
      </c>
      <c r="T45" s="17">
        <v>400</v>
      </c>
      <c r="U45" s="17">
        <v>83</v>
      </c>
      <c r="V45" s="17">
        <v>400</v>
      </c>
      <c r="W45" s="17">
        <v>83</v>
      </c>
      <c r="X45" s="18">
        <v>400</v>
      </c>
      <c r="Z45" s="37"/>
      <c r="AA45" s="17"/>
      <c r="AB45" s="18"/>
      <c r="AD45" s="37"/>
      <c r="AE45" s="17"/>
      <c r="AF45" s="17"/>
      <c r="AG45" s="17"/>
      <c r="AH45" s="17"/>
      <c r="AI45" s="17"/>
      <c r="AJ45" s="17"/>
      <c r="AK45" s="18"/>
    </row>
    <row r="46" spans="2:37" x14ac:dyDescent="0.25">
      <c r="B46" s="32" t="s">
        <v>81</v>
      </c>
      <c r="C46" s="51"/>
      <c r="D46" s="37">
        <v>65</v>
      </c>
      <c r="E46" s="6">
        <v>65</v>
      </c>
      <c r="F46" s="6">
        <v>65</v>
      </c>
      <c r="G46" s="50">
        <v>65</v>
      </c>
      <c r="I46" s="38">
        <v>55</v>
      </c>
      <c r="J46" s="6">
        <v>55</v>
      </c>
      <c r="K46" s="17">
        <v>55</v>
      </c>
      <c r="L46" s="6">
        <v>60</v>
      </c>
      <c r="M46" s="17">
        <v>60</v>
      </c>
      <c r="N46" s="6">
        <v>60</v>
      </c>
      <c r="O46" s="17">
        <v>70</v>
      </c>
      <c r="P46" s="6">
        <v>70</v>
      </c>
      <c r="Q46" s="18">
        <v>70</v>
      </c>
      <c r="S46" s="16">
        <v>60</v>
      </c>
      <c r="T46" s="17">
        <v>60</v>
      </c>
      <c r="U46" s="17">
        <v>60</v>
      </c>
      <c r="V46" s="17">
        <v>60</v>
      </c>
      <c r="W46" s="17">
        <v>75</v>
      </c>
      <c r="X46" s="18">
        <v>75</v>
      </c>
      <c r="Z46" s="37">
        <v>70</v>
      </c>
      <c r="AA46" s="17">
        <v>70</v>
      </c>
      <c r="AB46" s="18">
        <v>85</v>
      </c>
      <c r="AD46" s="37">
        <v>60</v>
      </c>
      <c r="AE46" s="17">
        <v>60</v>
      </c>
      <c r="AF46" s="17">
        <v>65</v>
      </c>
      <c r="AG46" s="17">
        <v>65</v>
      </c>
      <c r="AH46" s="17">
        <v>65</v>
      </c>
      <c r="AI46" s="17">
        <v>75</v>
      </c>
      <c r="AJ46" s="17">
        <v>75</v>
      </c>
      <c r="AK46" s="18">
        <v>75</v>
      </c>
    </row>
    <row r="47" spans="2:37" ht="24" x14ac:dyDescent="0.25">
      <c r="B47" s="32" t="s">
        <v>82</v>
      </c>
      <c r="C47" s="51"/>
      <c r="D47" s="37">
        <v>30</v>
      </c>
      <c r="E47" s="6">
        <v>3</v>
      </c>
      <c r="F47" s="6">
        <v>3</v>
      </c>
      <c r="G47" s="50">
        <v>3</v>
      </c>
      <c r="I47" s="38">
        <v>25</v>
      </c>
      <c r="J47" s="17">
        <v>20</v>
      </c>
      <c r="K47" s="17">
        <v>20</v>
      </c>
      <c r="L47" s="6">
        <v>29</v>
      </c>
      <c r="M47" s="17">
        <v>30</v>
      </c>
      <c r="N47" s="6">
        <v>30</v>
      </c>
      <c r="O47" s="17">
        <v>44</v>
      </c>
      <c r="P47" s="6">
        <v>45</v>
      </c>
      <c r="Q47" s="18">
        <v>45</v>
      </c>
      <c r="S47" s="16">
        <v>25</v>
      </c>
      <c r="T47" s="17">
        <v>25</v>
      </c>
      <c r="U47" s="17">
        <v>5.6</v>
      </c>
      <c r="V47" s="17">
        <v>25</v>
      </c>
      <c r="W47" s="17">
        <v>5.6</v>
      </c>
      <c r="X47" s="18">
        <v>25</v>
      </c>
      <c r="Z47" s="37"/>
      <c r="AA47" s="17"/>
      <c r="AB47" s="18"/>
      <c r="AD47" s="37">
        <v>25</v>
      </c>
      <c r="AE47" s="17">
        <v>25</v>
      </c>
      <c r="AF47" s="17">
        <v>30</v>
      </c>
      <c r="AG47" s="17">
        <v>30</v>
      </c>
      <c r="AH47" s="17">
        <v>30</v>
      </c>
      <c r="AI47" s="17">
        <v>45</v>
      </c>
      <c r="AJ47" s="17">
        <v>45</v>
      </c>
      <c r="AK47" s="18">
        <v>45</v>
      </c>
    </row>
    <row r="48" spans="2:37" ht="15.75" thickBot="1" x14ac:dyDescent="0.3">
      <c r="B48" s="35"/>
      <c r="C48" s="54"/>
      <c r="D48" s="55"/>
      <c r="E48" s="45"/>
      <c r="F48" s="45"/>
      <c r="G48" s="56"/>
      <c r="I48" s="60"/>
      <c r="J48" s="45"/>
      <c r="K48" s="45"/>
      <c r="L48" s="45"/>
      <c r="M48" s="45"/>
      <c r="N48" s="45"/>
      <c r="O48" s="45"/>
      <c r="P48" s="45"/>
      <c r="Q48" s="56"/>
      <c r="S48" s="3" t="s">
        <v>39</v>
      </c>
      <c r="T48" s="45" t="s">
        <v>39</v>
      </c>
      <c r="U48" s="56">
        <v>56</v>
      </c>
      <c r="V48" s="45"/>
      <c r="W48" s="45">
        <v>56</v>
      </c>
      <c r="X48" s="3" t="s">
        <v>39</v>
      </c>
      <c r="Z48" s="60"/>
      <c r="AA48" s="45"/>
      <c r="AB48" s="56"/>
      <c r="AD48" s="60"/>
      <c r="AE48" s="45"/>
      <c r="AF48" s="45"/>
      <c r="AG48" s="45"/>
      <c r="AH48" s="45"/>
      <c r="AI48" s="45"/>
      <c r="AJ48" s="45"/>
      <c r="AK48" s="56"/>
    </row>
    <row r="49" ht="15.75" thickTop="1" x14ac:dyDescent="0.25"/>
  </sheetData>
  <mergeCells count="6">
    <mergeCell ref="AD4:AK4"/>
    <mergeCell ref="D4:G4"/>
    <mergeCell ref="I4:Q4"/>
    <mergeCell ref="S4:T4"/>
    <mergeCell ref="U4:X4"/>
    <mergeCell ref="Z4:AB4"/>
  </mergeCells>
  <conditionalFormatting sqref="D6:G46">
    <cfRule type="expression" dxfId="12" priority="3">
      <formula>$E6&lt;$B8</formula>
    </cfRule>
  </conditionalFormatting>
  <conditionalFormatting sqref="D47:G48">
    <cfRule type="expression" dxfId="11" priority="2">
      <formula>$E47&lt;#REF!</formula>
    </cfRule>
  </conditionalFormatting>
  <pageMargins left="0.7" right="0.7" top="0.75" bottom="0.75" header="0.3" footer="0.3"/>
  <tableParts count="5">
    <tablePart r:id="rId1"/>
    <tablePart r:id="rId2"/>
    <tablePart r:id="rId3"/>
    <tablePart r:id="rId4"/>
    <tablePart r:id="rId5"/>
  </tablePart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B25807-FCB0-4450-832F-C5B802C1EEE9}">
  <sheetPr codeName="Sheet8">
    <tabColor theme="4" tint="-0.249977111117893"/>
    <pageSetUpPr fitToPage="1"/>
  </sheetPr>
  <dimension ref="A1:AE80"/>
  <sheetViews>
    <sheetView zoomScaleNormal="100" workbookViewId="0">
      <selection activeCell="C7" sqref="C7"/>
    </sheetView>
  </sheetViews>
  <sheetFormatPr defaultRowHeight="15" x14ac:dyDescent="0.25"/>
  <cols>
    <col min="1" max="1" width="4.42578125" style="177" customWidth="1"/>
    <col min="2" max="2" width="18" customWidth="1"/>
    <col min="3" max="3" width="19.42578125" customWidth="1"/>
    <col min="4" max="4" width="19" customWidth="1"/>
    <col min="5" max="5" width="27.5703125" customWidth="1"/>
    <col min="6" max="6" width="15.42578125" style="3" customWidth="1"/>
    <col min="7" max="7" width="14.5703125" customWidth="1"/>
    <col min="8" max="8" width="9.42578125" customWidth="1"/>
    <col min="9" max="9" width="7" customWidth="1"/>
    <col min="10" max="10" width="13.42578125" customWidth="1"/>
    <col min="11" max="11" width="11.42578125" customWidth="1"/>
    <col min="12" max="12" width="9.5703125" customWidth="1"/>
    <col min="13" max="13" width="11.42578125" customWidth="1"/>
    <col min="14" max="14" width="9.42578125" customWidth="1"/>
    <col min="15" max="15" width="10.5703125" customWidth="1"/>
    <col min="16" max="16" width="3.5703125" customWidth="1"/>
    <col min="17" max="607" width="9.42578125" customWidth="1"/>
  </cols>
  <sheetData>
    <row r="1" spans="1:25" ht="14.85" customHeight="1" x14ac:dyDescent="0.25">
      <c r="A1" s="251"/>
      <c r="B1" s="467" t="s">
        <v>376</v>
      </c>
      <c r="C1" s="467"/>
      <c r="D1" s="467"/>
      <c r="E1" s="467"/>
      <c r="F1" s="467"/>
      <c r="G1" s="467"/>
      <c r="H1" s="467"/>
      <c r="I1" s="467"/>
      <c r="J1" s="467"/>
      <c r="K1" s="467"/>
      <c r="L1" s="467"/>
      <c r="M1" s="467"/>
      <c r="N1" s="467"/>
      <c r="O1" s="467"/>
      <c r="P1" s="467"/>
      <c r="Q1" s="177"/>
      <c r="R1" s="177"/>
      <c r="S1" s="177"/>
      <c r="T1" s="177"/>
      <c r="U1" s="177"/>
      <c r="V1" s="177"/>
      <c r="W1" s="177"/>
      <c r="X1" s="177"/>
      <c r="Y1" s="177"/>
    </row>
    <row r="2" spans="1:25" ht="14.85" customHeight="1" x14ac:dyDescent="0.25">
      <c r="A2" s="251"/>
      <c r="B2" s="467"/>
      <c r="C2" s="467"/>
      <c r="D2" s="467"/>
      <c r="E2" s="467"/>
      <c r="F2" s="467"/>
      <c r="G2" s="467"/>
      <c r="H2" s="467"/>
      <c r="I2" s="467"/>
      <c r="J2" s="467"/>
      <c r="K2" s="467"/>
      <c r="L2" s="467"/>
      <c r="M2" s="467"/>
      <c r="N2" s="467"/>
      <c r="O2" s="467"/>
      <c r="P2" s="467"/>
      <c r="Q2" s="177"/>
      <c r="R2" s="177"/>
      <c r="S2" s="177"/>
      <c r="T2" s="177"/>
      <c r="U2" s="177"/>
      <c r="V2" s="177"/>
      <c r="W2" s="177"/>
      <c r="X2" s="177"/>
      <c r="Y2" s="177"/>
    </row>
    <row r="3" spans="1:25" ht="14.85" customHeight="1" x14ac:dyDescent="0.25">
      <c r="A3" s="251"/>
      <c r="B3" s="467"/>
      <c r="C3" s="467"/>
      <c r="D3" s="467"/>
      <c r="E3" s="467"/>
      <c r="F3" s="467"/>
      <c r="G3" s="467"/>
      <c r="H3" s="467"/>
      <c r="I3" s="467"/>
      <c r="J3" s="467"/>
      <c r="K3" s="467"/>
      <c r="L3" s="467"/>
      <c r="M3" s="467"/>
      <c r="N3" s="467"/>
      <c r="O3" s="467"/>
      <c r="P3" s="467"/>
      <c r="Q3" s="177"/>
      <c r="R3" s="177"/>
      <c r="S3" s="177"/>
      <c r="T3" s="177"/>
      <c r="U3" s="177"/>
      <c r="V3" s="177"/>
      <c r="W3" s="177"/>
      <c r="X3" s="177"/>
      <c r="Y3" s="177"/>
    </row>
    <row r="4" spans="1:25" ht="15" customHeight="1" x14ac:dyDescent="0.25">
      <c r="A4" s="251"/>
      <c r="B4" s="467"/>
      <c r="C4" s="467"/>
      <c r="D4" s="467"/>
      <c r="E4" s="467"/>
      <c r="F4" s="467"/>
      <c r="G4" s="467"/>
      <c r="H4" s="467"/>
      <c r="I4" s="467"/>
      <c r="J4" s="467"/>
      <c r="K4" s="467"/>
      <c r="L4" s="467"/>
      <c r="M4" s="467"/>
      <c r="N4" s="467"/>
      <c r="O4" s="467"/>
      <c r="P4" s="467"/>
      <c r="Q4" s="177"/>
      <c r="R4" s="177"/>
      <c r="S4" s="177"/>
      <c r="T4" s="177"/>
      <c r="U4" s="177"/>
      <c r="V4" s="177"/>
      <c r="W4" s="177"/>
      <c r="X4" s="177"/>
      <c r="Y4" s="177"/>
    </row>
    <row r="5" spans="1:25" ht="15" customHeight="1" x14ac:dyDescent="0.25">
      <c r="A5" s="231"/>
      <c r="B5" s="468" t="s">
        <v>302</v>
      </c>
      <c r="C5" s="468"/>
      <c r="D5" s="468"/>
      <c r="E5" s="468"/>
      <c r="F5" s="468"/>
      <c r="G5" s="468"/>
      <c r="H5" s="468"/>
      <c r="I5" s="468"/>
      <c r="J5" s="468"/>
      <c r="K5" s="468"/>
      <c r="L5" s="468"/>
      <c r="M5" s="468"/>
      <c r="N5" s="468"/>
      <c r="O5" s="468"/>
      <c r="P5" s="468"/>
      <c r="Q5" s="177"/>
      <c r="R5" s="177"/>
      <c r="S5" s="177"/>
      <c r="T5" s="177"/>
      <c r="U5" s="177"/>
      <c r="V5" s="177"/>
      <c r="W5" s="177"/>
      <c r="X5" s="177"/>
      <c r="Y5" s="177"/>
    </row>
    <row r="6" spans="1:25" ht="9.6" customHeight="1" x14ac:dyDescent="0.25">
      <c r="A6" s="231"/>
      <c r="B6" s="468"/>
      <c r="C6" s="468"/>
      <c r="D6" s="468"/>
      <c r="E6" s="468"/>
      <c r="F6" s="468"/>
      <c r="G6" s="468"/>
      <c r="H6" s="468"/>
      <c r="I6" s="468"/>
      <c r="J6" s="468"/>
      <c r="K6" s="468"/>
      <c r="L6" s="468"/>
      <c r="M6" s="468"/>
      <c r="N6" s="468"/>
      <c r="O6" s="468"/>
      <c r="P6" s="468"/>
      <c r="Q6" s="197"/>
      <c r="R6" s="177"/>
      <c r="S6" s="177"/>
      <c r="T6" s="177"/>
      <c r="U6" s="177"/>
      <c r="V6" s="177"/>
      <c r="W6" s="177"/>
      <c r="X6" s="177"/>
      <c r="Y6" s="177"/>
    </row>
    <row r="7" spans="1:25" ht="34.5" customHeight="1" x14ac:dyDescent="0.25">
      <c r="B7" s="176"/>
      <c r="C7" s="176"/>
      <c r="D7" s="176"/>
      <c r="E7" s="176"/>
      <c r="F7" s="176"/>
      <c r="G7" s="176"/>
      <c r="H7" s="176"/>
      <c r="I7" s="176"/>
      <c r="J7" s="176"/>
      <c r="K7" s="176"/>
      <c r="L7" s="176"/>
      <c r="M7" s="176"/>
      <c r="N7" s="176"/>
      <c r="O7" s="176"/>
      <c r="P7" s="176"/>
      <c r="Q7" s="176"/>
      <c r="R7" s="176"/>
      <c r="S7" s="176"/>
      <c r="T7" s="176"/>
      <c r="U7" s="176"/>
      <c r="V7" s="176"/>
      <c r="W7" s="177"/>
      <c r="X7" s="177"/>
      <c r="Y7" s="177"/>
    </row>
    <row r="8" spans="1:25" ht="60" customHeight="1" thickBot="1" x14ac:dyDescent="0.3">
      <c r="A8" s="142"/>
      <c r="B8" s="168" t="s">
        <v>285</v>
      </c>
      <c r="C8" s="428" t="s">
        <v>286</v>
      </c>
      <c r="D8" s="428"/>
      <c r="E8" s="428"/>
      <c r="F8" s="177"/>
      <c r="G8" s="177"/>
      <c r="H8" s="177"/>
      <c r="I8" s="177"/>
      <c r="J8" s="177"/>
      <c r="K8" s="177"/>
      <c r="L8" s="177"/>
      <c r="M8" s="177"/>
      <c r="N8" s="177"/>
      <c r="O8" s="177"/>
      <c r="P8" s="177"/>
      <c r="Q8" s="177"/>
      <c r="R8" s="177"/>
      <c r="S8" s="176"/>
      <c r="T8" s="176"/>
      <c r="U8" s="176"/>
      <c r="V8" s="176"/>
      <c r="W8" s="177"/>
      <c r="X8" s="177"/>
      <c r="Y8" s="177"/>
    </row>
    <row r="9" spans="1:25" ht="45.6" customHeight="1" thickBot="1" x14ac:dyDescent="0.3">
      <c r="B9" s="176"/>
      <c r="C9" s="470" t="s">
        <v>287</v>
      </c>
      <c r="D9" s="471"/>
      <c r="E9" s="175" t="s">
        <v>288</v>
      </c>
      <c r="F9" s="179"/>
      <c r="G9" s="177"/>
      <c r="H9" s="177"/>
      <c r="I9" s="177"/>
      <c r="J9" s="177"/>
      <c r="K9" s="177"/>
      <c r="L9" s="177"/>
      <c r="M9" s="177"/>
      <c r="N9" s="177"/>
      <c r="O9" s="176"/>
      <c r="P9" s="176"/>
      <c r="Q9" s="176"/>
      <c r="R9" s="176"/>
      <c r="S9" s="176"/>
      <c r="T9" s="176"/>
      <c r="U9" s="176"/>
      <c r="V9" s="176"/>
      <c r="W9" s="177"/>
      <c r="X9" s="177"/>
      <c r="Y9" s="177"/>
    </row>
    <row r="10" spans="1:25" ht="42" customHeight="1" thickBot="1" x14ac:dyDescent="0.3">
      <c r="B10" s="178">
        <f>VLOOKUP(C10,'Custom Products'!A54:D74,2,FALSE)</f>
        <v>4</v>
      </c>
      <c r="C10" s="342" t="s">
        <v>101</v>
      </c>
      <c r="D10" s="174" t="str">
        <f>_xlfn.XLOOKUP(C10,Product_names[Products],Product_names[Cell Name])</f>
        <v>sphere</v>
      </c>
      <c r="E10" s="262"/>
      <c r="F10" s="179"/>
      <c r="G10" s="177"/>
      <c r="H10" s="177"/>
      <c r="I10" s="177"/>
      <c r="J10" s="177"/>
      <c r="K10" s="177"/>
      <c r="L10" s="177"/>
      <c r="M10" s="177"/>
      <c r="N10" s="177"/>
      <c r="O10" s="176"/>
      <c r="P10" s="176"/>
      <c r="Q10" s="176"/>
      <c r="R10" s="176"/>
      <c r="S10" s="176"/>
      <c r="T10" s="176"/>
      <c r="U10" s="176"/>
      <c r="V10" s="176"/>
      <c r="W10" s="177"/>
      <c r="X10" s="177"/>
      <c r="Y10" s="177"/>
    </row>
    <row r="11" spans="1:25" ht="42" customHeight="1" thickBot="1" x14ac:dyDescent="0.3">
      <c r="B11" s="178">
        <f>VLOOKUP(C11,'Custom Products'!A55:D75,2,FALSE)</f>
        <v>10</v>
      </c>
      <c r="C11" s="342" t="s">
        <v>103</v>
      </c>
      <c r="D11" s="174" t="str">
        <f>_xlfn.XLOOKUP(C11,Product_names[Products],Product_names[Cell Name])</f>
        <v>express_plus</v>
      </c>
      <c r="E11" s="263"/>
      <c r="F11" s="179"/>
      <c r="G11" s="179"/>
      <c r="H11" s="176"/>
      <c r="I11" s="176"/>
      <c r="J11" s="176"/>
      <c r="K11" s="176"/>
      <c r="L11" s="176"/>
      <c r="M11" s="176"/>
      <c r="N11" s="176"/>
      <c r="O11" s="176"/>
      <c r="P11" s="176"/>
      <c r="Q11" s="176"/>
      <c r="R11" s="176"/>
      <c r="S11" s="176"/>
      <c r="T11" s="176"/>
      <c r="U11" s="176"/>
      <c r="V11" s="176"/>
      <c r="W11" s="177"/>
      <c r="X11" s="177"/>
      <c r="Y11" s="177"/>
    </row>
    <row r="12" spans="1:25" ht="41.85" customHeight="1" thickBot="1" x14ac:dyDescent="0.3">
      <c r="B12" s="178">
        <f>VLOOKUP(C12,'Custom Products'!A57:D76,2,FALSE)</f>
        <v>12</v>
      </c>
      <c r="C12" s="342" t="s">
        <v>89</v>
      </c>
      <c r="D12" s="174" t="str">
        <f>_xlfn.XLOOKUP(C12,Product_names[Products],Product_names[Cell Name])</f>
        <v>cooler</v>
      </c>
      <c r="E12" s="263"/>
      <c r="F12" s="179"/>
      <c r="G12" s="179"/>
      <c r="H12" s="176"/>
      <c r="I12" s="176"/>
      <c r="J12" s="176"/>
      <c r="K12" s="176"/>
      <c r="L12" s="176"/>
      <c r="M12" s="176"/>
      <c r="N12" s="176"/>
      <c r="O12" s="176"/>
      <c r="P12" s="176"/>
      <c r="Q12" s="176"/>
      <c r="R12" s="176"/>
      <c r="S12" s="176"/>
      <c r="T12" s="176"/>
      <c r="U12" s="176"/>
      <c r="V12" s="176"/>
      <c r="W12" s="177"/>
      <c r="X12" s="177"/>
      <c r="Y12" s="177"/>
    </row>
    <row r="13" spans="1:25" s="166" customFormat="1" ht="15.6" customHeight="1" x14ac:dyDescent="0.25">
      <c r="A13" s="151"/>
      <c r="B13" s="179"/>
      <c r="C13" s="179"/>
      <c r="D13" s="179"/>
      <c r="E13" s="179"/>
      <c r="F13" s="179"/>
      <c r="G13" s="179"/>
      <c r="H13" s="179"/>
      <c r="I13" s="179"/>
      <c r="J13" s="179"/>
      <c r="K13" s="179"/>
      <c r="L13" s="179"/>
      <c r="M13" s="179"/>
      <c r="N13" s="179"/>
      <c r="O13" s="179"/>
      <c r="P13" s="179"/>
      <c r="Q13" s="179"/>
      <c r="R13" s="179"/>
      <c r="S13" s="179"/>
      <c r="T13" s="179"/>
      <c r="U13" s="179"/>
      <c r="V13" s="179"/>
      <c r="W13" s="151"/>
      <c r="X13" s="151"/>
      <c r="Y13" s="151"/>
    </row>
    <row r="14" spans="1:25" s="166" customFormat="1" ht="42" customHeight="1" x14ac:dyDescent="0.25">
      <c r="A14" s="252"/>
      <c r="B14" s="168" t="s">
        <v>289</v>
      </c>
      <c r="C14" s="428" t="s">
        <v>412</v>
      </c>
      <c r="D14" s="428"/>
      <c r="E14" s="428"/>
      <c r="F14" s="177"/>
      <c r="G14" s="177"/>
      <c r="H14" s="177"/>
      <c r="I14" s="177"/>
      <c r="J14" s="177"/>
      <c r="K14" s="177"/>
      <c r="L14" s="177"/>
      <c r="M14" s="177"/>
      <c r="N14" s="177"/>
      <c r="O14" s="177"/>
      <c r="P14" s="177"/>
      <c r="Q14" s="177"/>
      <c r="R14" s="177"/>
      <c r="S14" s="179"/>
      <c r="T14" s="179"/>
      <c r="U14" s="179"/>
      <c r="V14" s="179"/>
      <c r="W14" s="151"/>
      <c r="X14" s="151"/>
      <c r="Y14" s="151"/>
    </row>
    <row r="15" spans="1:25" s="166" customFormat="1" ht="24" customHeight="1" x14ac:dyDescent="0.25">
      <c r="A15" s="151"/>
      <c r="B15" s="179"/>
      <c r="C15" s="469" t="s">
        <v>113</v>
      </c>
      <c r="D15" s="469"/>
      <c r="E15" s="165" t="s">
        <v>411</v>
      </c>
      <c r="F15" s="180"/>
      <c r="G15" s="180"/>
      <c r="H15" s="180"/>
      <c r="I15" s="180"/>
      <c r="J15" s="180"/>
      <c r="K15" s="180"/>
      <c r="L15" s="180"/>
      <c r="M15" s="180"/>
      <c r="N15" s="180"/>
      <c r="O15" s="180"/>
      <c r="P15" s="180"/>
      <c r="Q15" s="180"/>
      <c r="R15" s="180"/>
      <c r="S15" s="179"/>
      <c r="T15" s="179"/>
      <c r="U15" s="179"/>
      <c r="V15" s="179"/>
      <c r="W15" s="151"/>
      <c r="X15" s="151"/>
      <c r="Y15" s="151"/>
    </row>
    <row r="16" spans="1:25" s="166" customFormat="1" ht="24" customHeight="1" x14ac:dyDescent="0.25">
      <c r="A16" s="151"/>
      <c r="B16" s="179"/>
      <c r="C16" s="469" t="s">
        <v>114</v>
      </c>
      <c r="D16" s="469"/>
      <c r="E16" s="165" t="s">
        <v>411</v>
      </c>
      <c r="F16" s="180"/>
      <c r="G16" s="180"/>
      <c r="H16" s="180"/>
      <c r="I16" s="180"/>
      <c r="J16" s="180"/>
      <c r="K16" s="180"/>
      <c r="L16" s="180"/>
      <c r="M16" s="180"/>
      <c r="N16" s="180"/>
      <c r="O16" s="180"/>
      <c r="P16" s="180"/>
      <c r="Q16" s="180"/>
      <c r="R16" s="180"/>
      <c r="S16" s="179"/>
      <c r="T16" s="179"/>
      <c r="U16" s="179"/>
      <c r="V16" s="179"/>
      <c r="W16" s="151"/>
      <c r="X16" s="151"/>
      <c r="Y16" s="151"/>
    </row>
    <row r="17" spans="1:25" s="166" customFormat="1" ht="24" customHeight="1" x14ac:dyDescent="0.25">
      <c r="A17" s="151"/>
      <c r="B17" s="179"/>
      <c r="C17" s="469" t="s">
        <v>291</v>
      </c>
      <c r="D17" s="469"/>
      <c r="E17" s="165" t="s">
        <v>411</v>
      </c>
      <c r="F17" s="180"/>
      <c r="G17" s="180"/>
      <c r="H17" s="180"/>
      <c r="I17" s="180"/>
      <c r="J17" s="180"/>
      <c r="K17" s="180"/>
      <c r="L17" s="180"/>
      <c r="M17" s="180"/>
      <c r="N17" s="180"/>
      <c r="O17" s="180"/>
      <c r="P17" s="180"/>
      <c r="Q17" s="180"/>
      <c r="R17" s="180"/>
      <c r="S17" s="179"/>
      <c r="T17" s="179"/>
      <c r="U17" s="179"/>
      <c r="V17" s="179"/>
      <c r="W17" s="151"/>
      <c r="X17" s="151"/>
      <c r="Y17" s="151"/>
    </row>
    <row r="18" spans="1:25" s="166" customFormat="1" ht="21.6" customHeight="1" x14ac:dyDescent="0.25">
      <c r="A18" s="151"/>
      <c r="B18" s="179"/>
      <c r="C18" s="469" t="s">
        <v>290</v>
      </c>
      <c r="D18" s="469"/>
      <c r="E18" s="165" t="s">
        <v>411</v>
      </c>
      <c r="F18" s="179"/>
      <c r="G18" s="179"/>
      <c r="H18" s="179"/>
      <c r="I18" s="179"/>
      <c r="J18" s="179"/>
      <c r="K18" s="179"/>
      <c r="L18" s="179"/>
      <c r="M18" s="179"/>
      <c r="N18" s="179"/>
      <c r="O18" s="179"/>
      <c r="P18" s="179"/>
      <c r="Q18" s="179"/>
      <c r="R18" s="179"/>
      <c r="S18" s="179"/>
      <c r="T18" s="179"/>
      <c r="U18" s="179"/>
      <c r="V18" s="179"/>
      <c r="W18" s="151"/>
      <c r="X18" s="151"/>
      <c r="Y18" s="151"/>
    </row>
    <row r="19" spans="1:25" s="166" customFormat="1" ht="26.1" customHeight="1" x14ac:dyDescent="0.25">
      <c r="A19" s="151"/>
      <c r="B19" s="179"/>
      <c r="C19" s="469" t="s">
        <v>292</v>
      </c>
      <c r="D19" s="469"/>
      <c r="E19" s="165" t="s">
        <v>411</v>
      </c>
      <c r="F19" s="179"/>
      <c r="G19" s="179"/>
      <c r="H19" s="179"/>
      <c r="I19" s="179"/>
      <c r="J19" s="179"/>
      <c r="K19" s="179"/>
      <c r="L19" s="179"/>
      <c r="M19" s="179"/>
      <c r="N19" s="179"/>
      <c r="O19" s="179"/>
      <c r="P19" s="179"/>
      <c r="Q19" s="179"/>
      <c r="R19" s="179"/>
      <c r="S19" s="179"/>
      <c r="T19" s="179"/>
      <c r="U19" s="179"/>
      <c r="V19" s="179"/>
      <c r="W19" s="151"/>
      <c r="X19" s="151"/>
      <c r="Y19" s="151"/>
    </row>
    <row r="20" spans="1:25" s="166" customFormat="1" ht="12.6" customHeight="1" x14ac:dyDescent="0.25">
      <c r="A20" s="151"/>
      <c r="B20" s="179"/>
      <c r="C20" s="179"/>
      <c r="D20" s="179"/>
      <c r="E20" s="179"/>
      <c r="F20" s="179"/>
      <c r="G20" s="179"/>
      <c r="H20" s="179"/>
      <c r="I20" s="179"/>
      <c r="J20" s="179"/>
      <c r="K20" s="179"/>
      <c r="L20" s="179"/>
      <c r="M20" s="179"/>
      <c r="N20" s="179"/>
      <c r="O20" s="179"/>
      <c r="P20" s="179"/>
      <c r="Q20" s="179"/>
      <c r="R20" s="179"/>
      <c r="S20" s="179"/>
      <c r="T20" s="179"/>
      <c r="U20" s="179"/>
      <c r="V20" s="179"/>
      <c r="W20" s="151"/>
      <c r="X20" s="151"/>
      <c r="Y20" s="151"/>
    </row>
    <row r="21" spans="1:25" s="166" customFormat="1" ht="12" customHeight="1" thickBot="1" x14ac:dyDescent="0.3">
      <c r="A21" s="147"/>
      <c r="B21" s="142"/>
      <c r="C21" s="142"/>
      <c r="D21" s="142"/>
      <c r="E21" s="142"/>
      <c r="F21" s="142"/>
      <c r="G21" s="142"/>
      <c r="H21" s="142"/>
      <c r="I21" s="142"/>
      <c r="J21" s="142"/>
      <c r="K21" s="142"/>
      <c r="L21" s="142"/>
      <c r="M21" s="142"/>
      <c r="N21" s="142"/>
      <c r="O21" s="142"/>
      <c r="P21" s="142"/>
      <c r="Q21" s="177"/>
      <c r="R21" s="177"/>
      <c r="S21" s="179"/>
      <c r="T21" s="179"/>
      <c r="U21" s="179"/>
      <c r="V21" s="179"/>
      <c r="W21" s="151"/>
      <c r="X21" s="151"/>
      <c r="Y21" s="151"/>
    </row>
    <row r="22" spans="1:25" s="166" customFormat="1" ht="23.85" customHeight="1" thickBot="1" x14ac:dyDescent="0.3">
      <c r="B22" s="240" t="s">
        <v>153</v>
      </c>
      <c r="C22" s="339" t="s">
        <v>388</v>
      </c>
      <c r="D22" s="341" t="s">
        <v>304</v>
      </c>
      <c r="E22" s="430" t="s">
        <v>157</v>
      </c>
      <c r="F22" s="423" t="s">
        <v>152</v>
      </c>
      <c r="G22" s="423"/>
      <c r="H22" s="415"/>
      <c r="I22" s="414" t="s">
        <v>299</v>
      </c>
      <c r="J22" s="415"/>
      <c r="K22" s="420" t="s">
        <v>300</v>
      </c>
      <c r="L22" s="414" t="s">
        <v>290</v>
      </c>
      <c r="M22" s="423"/>
      <c r="N22" s="415"/>
      <c r="O22" s="420" t="s">
        <v>220</v>
      </c>
      <c r="P22" s="142"/>
      <c r="Q22" s="177"/>
      <c r="R22" s="177"/>
      <c r="S22" s="179"/>
      <c r="T22" s="179"/>
      <c r="U22" s="179"/>
      <c r="V22" s="179"/>
      <c r="W22" s="151"/>
      <c r="X22" s="151"/>
      <c r="Y22" s="151"/>
    </row>
    <row r="23" spans="1:25" s="166" customFormat="1" ht="17.25" customHeight="1" thickBot="1" x14ac:dyDescent="0.3">
      <c r="A23" s="151"/>
      <c r="B23" s="309" t="s">
        <v>406</v>
      </c>
      <c r="C23" s="382" t="str">
        <f>_xlfn.CONCAT(C10," - ",E10)</f>
        <v xml:space="preserve">PKU sphere - </v>
      </c>
      <c r="D23" s="476">
        <f>SUM(E10:E12)</f>
        <v>0</v>
      </c>
      <c r="E23" s="431"/>
      <c r="F23" s="424"/>
      <c r="G23" s="424"/>
      <c r="H23" s="417"/>
      <c r="I23" s="416"/>
      <c r="J23" s="417"/>
      <c r="K23" s="421"/>
      <c r="L23" s="416"/>
      <c r="M23" s="424"/>
      <c r="N23" s="417"/>
      <c r="O23" s="421"/>
      <c r="P23" s="142"/>
      <c r="Q23" s="177"/>
      <c r="R23" s="177"/>
      <c r="S23" s="179"/>
      <c r="T23" s="179"/>
      <c r="U23" s="179"/>
      <c r="V23" s="179"/>
      <c r="W23" s="151"/>
      <c r="X23" s="151"/>
      <c r="Y23" s="151"/>
    </row>
    <row r="24" spans="1:25" s="166" customFormat="1" ht="17.25" customHeight="1" thickBot="1" x14ac:dyDescent="0.3">
      <c r="A24" s="151"/>
      <c r="B24" s="125" t="s">
        <v>408</v>
      </c>
      <c r="C24" s="382" t="str">
        <f>_xlfn.CONCAT(C11," - ",E11)</f>
        <v xml:space="preserve">PKU express plus - </v>
      </c>
      <c r="D24" s="476"/>
      <c r="E24" s="431"/>
      <c r="F24" s="425"/>
      <c r="G24" s="425"/>
      <c r="H24" s="419"/>
      <c r="I24" s="418"/>
      <c r="J24" s="419"/>
      <c r="K24" s="422"/>
      <c r="L24" s="418"/>
      <c r="M24" s="425"/>
      <c r="N24" s="419"/>
      <c r="O24" s="422"/>
      <c r="P24" s="142"/>
      <c r="Q24" s="177"/>
      <c r="R24" s="177"/>
      <c r="S24" s="179"/>
      <c r="T24" s="179"/>
      <c r="U24" s="179"/>
      <c r="V24" s="179"/>
      <c r="W24" s="151"/>
      <c r="X24" s="151"/>
      <c r="Y24" s="151"/>
    </row>
    <row r="25" spans="1:25" s="166" customFormat="1" ht="17.25" customHeight="1" thickBot="1" x14ac:dyDescent="0.3">
      <c r="A25" s="151"/>
      <c r="B25" s="126" t="s">
        <v>154</v>
      </c>
      <c r="C25" s="383" t="str">
        <f>_xlfn.CONCAT(C12," - ",E12)</f>
        <v xml:space="preserve">PKU cooler - </v>
      </c>
      <c r="D25" s="477"/>
      <c r="E25" s="431"/>
      <c r="F25" s="444" t="s">
        <v>293</v>
      </c>
      <c r="G25" s="446" t="s">
        <v>294</v>
      </c>
      <c r="H25" s="438" t="s">
        <v>295</v>
      </c>
      <c r="I25" s="444" t="s">
        <v>296</v>
      </c>
      <c r="J25" s="438" t="s">
        <v>297</v>
      </c>
      <c r="K25" s="420"/>
      <c r="L25" s="444" t="s">
        <v>298</v>
      </c>
      <c r="M25" s="446" t="s">
        <v>294</v>
      </c>
      <c r="N25" s="438" t="s">
        <v>295</v>
      </c>
      <c r="O25" s="420"/>
      <c r="P25" s="142"/>
      <c r="Q25" s="177"/>
      <c r="R25" s="177"/>
      <c r="S25" s="179"/>
      <c r="T25" s="179"/>
      <c r="U25" s="179"/>
      <c r="V25" s="179"/>
      <c r="W25" s="151"/>
      <c r="X25" s="151"/>
      <c r="Y25" s="151"/>
    </row>
    <row r="26" spans="1:25" s="166" customFormat="1" ht="18" customHeight="1" thickBot="1" x14ac:dyDescent="0.3">
      <c r="A26" s="151"/>
      <c r="B26" s="239" t="s">
        <v>328</v>
      </c>
      <c r="C26" s="209" t="s">
        <v>329</v>
      </c>
      <c r="D26" s="21" t="s">
        <v>1</v>
      </c>
      <c r="E26" s="431"/>
      <c r="F26" s="445"/>
      <c r="G26" s="447"/>
      <c r="H26" s="439"/>
      <c r="I26" s="445"/>
      <c r="J26" s="439"/>
      <c r="K26" s="472"/>
      <c r="L26" s="445"/>
      <c r="M26" s="447"/>
      <c r="N26" s="439"/>
      <c r="O26" s="472"/>
      <c r="P26" s="168"/>
      <c r="Q26" s="179"/>
      <c r="R26" s="198" t="s">
        <v>305</v>
      </c>
      <c r="S26" s="198" t="s">
        <v>306</v>
      </c>
      <c r="T26" s="198" t="s">
        <v>307</v>
      </c>
      <c r="U26" s="179"/>
      <c r="V26" s="179"/>
      <c r="W26" s="151"/>
      <c r="X26" s="151"/>
      <c r="Y26" s="151"/>
    </row>
    <row r="27" spans="1:25" s="166" customFormat="1" ht="38.25" customHeight="1" x14ac:dyDescent="0.25">
      <c r="A27" s="473" t="s">
        <v>367</v>
      </c>
      <c r="B27" s="148" t="s">
        <v>33</v>
      </c>
      <c r="C27" s="149" t="s">
        <v>34</v>
      </c>
      <c r="D27" s="377">
        <f>SUM(R27:T27)</f>
        <v>0</v>
      </c>
      <c r="E27" s="202" t="s">
        <v>399</v>
      </c>
      <c r="F27" s="268">
        <v>2768</v>
      </c>
      <c r="G27" s="269">
        <v>2803</v>
      </c>
      <c r="H27" s="270">
        <v>2803</v>
      </c>
      <c r="I27" s="268">
        <v>2767</v>
      </c>
      <c r="J27" s="271">
        <v>2474</v>
      </c>
      <c r="K27" s="272">
        <v>2505</v>
      </c>
      <c r="L27" s="310">
        <v>2380</v>
      </c>
      <c r="M27" s="311">
        <v>2150</v>
      </c>
      <c r="N27" s="312">
        <v>2110</v>
      </c>
      <c r="O27" s="280">
        <v>2700</v>
      </c>
      <c r="P27" s="168"/>
      <c r="Q27" s="179"/>
      <c r="R27" s="199">
        <f>IFERROR(VLOOKUP($B27,prud_nut_data[#All],$B$10,FALSE)*$E$10,"")</f>
        <v>0</v>
      </c>
      <c r="S27" s="199">
        <f>IFERROR(VLOOKUP($B27,prud_nut_data[#All],$B$11,FALSE)*$E$11,"")</f>
        <v>0</v>
      </c>
      <c r="T27" s="199">
        <f>IFERROR(VLOOKUP($B27,prud_nut_data[#All],$B$12,FALSE)*$E$12,"")</f>
        <v>0</v>
      </c>
      <c r="U27" s="237"/>
      <c r="V27" s="179"/>
      <c r="W27" s="151"/>
      <c r="X27" s="151"/>
      <c r="Y27" s="151"/>
    </row>
    <row r="28" spans="1:25" ht="15" customHeight="1" x14ac:dyDescent="0.25">
      <c r="A28" s="474"/>
      <c r="B28" s="182" t="s">
        <v>35</v>
      </c>
      <c r="C28" s="183" t="s">
        <v>36</v>
      </c>
      <c r="D28" s="378">
        <f>SUM(R28:T28)</f>
        <v>0</v>
      </c>
      <c r="E28" s="186"/>
      <c r="F28" s="276">
        <v>71</v>
      </c>
      <c r="G28" s="277">
        <v>71</v>
      </c>
      <c r="H28" s="278">
        <v>71</v>
      </c>
      <c r="I28" s="276">
        <v>56.4</v>
      </c>
      <c r="J28" s="279">
        <v>56</v>
      </c>
      <c r="K28" s="280">
        <v>77.5</v>
      </c>
      <c r="L28" s="313">
        <v>63</v>
      </c>
      <c r="M28" s="314">
        <v>67</v>
      </c>
      <c r="N28" s="315">
        <v>67</v>
      </c>
      <c r="O28" s="280">
        <v>71</v>
      </c>
      <c r="P28" s="142"/>
      <c r="Q28" s="177"/>
      <c r="R28" s="199">
        <f>IFERROR(VLOOKUP($B28,prud_nut_data[#All],$B$10,FALSE)*$E$10,"")</f>
        <v>0</v>
      </c>
      <c r="S28" s="199">
        <f>IFERROR(VLOOKUP($B28,prud_nut_data[#All],$B$11,FALSE)*$E$11,"")</f>
        <v>0</v>
      </c>
      <c r="T28" s="199">
        <f>IFERROR(VLOOKUP($B28,prud_nut_data[#All],$B$12,FALSE)*$E$12,"")</f>
        <v>0</v>
      </c>
      <c r="U28" s="177"/>
      <c r="V28" s="177"/>
      <c r="W28" s="177"/>
      <c r="X28" s="177"/>
      <c r="Y28" s="177"/>
    </row>
    <row r="29" spans="1:25" ht="15" customHeight="1" x14ac:dyDescent="0.25">
      <c r="A29" s="474"/>
      <c r="B29" s="335" t="s">
        <v>380</v>
      </c>
      <c r="C29" s="183" t="s">
        <v>41</v>
      </c>
      <c r="D29" s="378">
        <f>SUM(R29:T29)</f>
        <v>0</v>
      </c>
      <c r="E29" s="186"/>
      <c r="F29" s="276" t="s">
        <v>44</v>
      </c>
      <c r="G29" s="277" t="s">
        <v>44</v>
      </c>
      <c r="H29" s="278" t="s">
        <v>44</v>
      </c>
      <c r="I29" s="276" t="s">
        <v>44</v>
      </c>
      <c r="J29" s="279" t="s">
        <v>44</v>
      </c>
      <c r="K29" s="280" t="s">
        <v>44</v>
      </c>
      <c r="L29" s="313" t="s">
        <v>44</v>
      </c>
      <c r="M29" s="314" t="s">
        <v>44</v>
      </c>
      <c r="N29" s="315" t="s">
        <v>44</v>
      </c>
      <c r="O29" s="280" t="s">
        <v>44</v>
      </c>
      <c r="P29" s="142"/>
      <c r="Q29" s="177"/>
      <c r="R29" s="199"/>
      <c r="S29" s="199"/>
      <c r="T29" s="199"/>
      <c r="U29" s="177"/>
      <c r="V29" s="177"/>
      <c r="W29" s="177"/>
      <c r="X29" s="177"/>
      <c r="Y29" s="177"/>
    </row>
    <row r="30" spans="1:25" ht="15" customHeight="1" x14ac:dyDescent="0.25">
      <c r="A30" s="474"/>
      <c r="B30" s="148" t="s">
        <v>37</v>
      </c>
      <c r="C30" s="149" t="s">
        <v>36</v>
      </c>
      <c r="D30" s="379">
        <f t="shared" ref="D30:D63" si="0">SUM(R30:T30)</f>
        <v>0</v>
      </c>
      <c r="E30" s="185"/>
      <c r="F30" s="276" t="s">
        <v>44</v>
      </c>
      <c r="G30" s="277" t="s">
        <v>44</v>
      </c>
      <c r="H30" s="278" t="s">
        <v>44</v>
      </c>
      <c r="I30" s="276" t="s">
        <v>44</v>
      </c>
      <c r="J30" s="279" t="s">
        <v>44</v>
      </c>
      <c r="K30" s="280" t="s">
        <v>44</v>
      </c>
      <c r="L30" s="313" t="s">
        <v>44</v>
      </c>
      <c r="M30" s="314" t="s">
        <v>44</v>
      </c>
      <c r="N30" s="315" t="s">
        <v>44</v>
      </c>
      <c r="O30" s="280" t="s">
        <v>44</v>
      </c>
      <c r="P30" s="142"/>
      <c r="Q30" s="177"/>
      <c r="R30" s="199">
        <f>IFERROR(VLOOKUP($B30,prud_nut_data[#All],$B$10,FALSE)*$E$10,"")</f>
        <v>0</v>
      </c>
      <c r="S30" s="199">
        <f>IFERROR(VLOOKUP($B30,prud_nut_data[#All],$B$11,FALSE)*$E$11,"")</f>
        <v>0</v>
      </c>
      <c r="T30" s="199">
        <f>IFERROR(VLOOKUP($B30,prud_nut_data[#All],$B$12,FALSE)*$E$12,"")</f>
        <v>0</v>
      </c>
      <c r="U30" s="177"/>
      <c r="V30" s="177"/>
      <c r="W30" s="177"/>
      <c r="X30" s="177"/>
      <c r="Y30" s="177"/>
    </row>
    <row r="31" spans="1:25" ht="15" customHeight="1" x14ac:dyDescent="0.25">
      <c r="A31" s="474"/>
      <c r="B31" s="182" t="s">
        <v>38</v>
      </c>
      <c r="C31" s="183" t="s">
        <v>36</v>
      </c>
      <c r="D31" s="378">
        <f t="shared" si="0"/>
        <v>0</v>
      </c>
      <c r="E31" s="186"/>
      <c r="F31" s="282">
        <v>84.577777777777783</v>
      </c>
      <c r="G31" s="283">
        <v>85.647222222222226</v>
      </c>
      <c r="H31" s="284">
        <v>85.647222222222226</v>
      </c>
      <c r="I31" s="282">
        <v>84.547222222222231</v>
      </c>
      <c r="J31" s="285">
        <v>75.594444444444449</v>
      </c>
      <c r="K31" s="280">
        <v>86</v>
      </c>
      <c r="L31" s="313">
        <v>72.722222222222229</v>
      </c>
      <c r="M31" s="314">
        <v>65.694444444444443</v>
      </c>
      <c r="N31" s="315">
        <v>64.472222222222229</v>
      </c>
      <c r="O31" s="280">
        <f t="shared" ref="O31" si="1">O27*0.325/9</f>
        <v>97.5</v>
      </c>
      <c r="P31" s="142"/>
      <c r="Q31" s="177"/>
      <c r="R31" s="199">
        <f>IFERROR(VLOOKUP($B31,prud_nut_data[#All],$B$10,FALSE)*$E$10,"")</f>
        <v>0</v>
      </c>
      <c r="S31" s="199">
        <f>IFERROR(VLOOKUP($B31,prud_nut_data[#All],$B$11,FALSE)*$E$11,"")</f>
        <v>0</v>
      </c>
      <c r="T31" s="199">
        <f>IFERROR(VLOOKUP($B31,prud_nut_data[#All],$B$12,FALSE)*$E$12,"")</f>
        <v>0</v>
      </c>
      <c r="U31" s="177"/>
      <c r="V31" s="177"/>
      <c r="W31" s="177"/>
      <c r="X31" s="177"/>
      <c r="Y31" s="177"/>
    </row>
    <row r="32" spans="1:25" ht="15" customHeight="1" x14ac:dyDescent="0.25">
      <c r="A32" s="474"/>
      <c r="B32" s="148" t="s">
        <v>40</v>
      </c>
      <c r="C32" s="149" t="s">
        <v>41</v>
      </c>
      <c r="D32" s="379">
        <f t="shared" si="0"/>
        <v>0</v>
      </c>
      <c r="E32" s="185"/>
      <c r="F32" s="276" t="s">
        <v>44</v>
      </c>
      <c r="G32" s="277" t="s">
        <v>44</v>
      </c>
      <c r="H32" s="278" t="s">
        <v>44</v>
      </c>
      <c r="I32" s="276" t="s">
        <v>44</v>
      </c>
      <c r="J32" s="279" t="s">
        <v>44</v>
      </c>
      <c r="K32" s="280">
        <v>400</v>
      </c>
      <c r="L32" s="313" t="s">
        <v>44</v>
      </c>
      <c r="M32" s="314" t="s">
        <v>44</v>
      </c>
      <c r="N32" s="315" t="s">
        <v>44</v>
      </c>
      <c r="O32" s="280">
        <v>250</v>
      </c>
      <c r="P32" s="142"/>
      <c r="Q32" s="177"/>
      <c r="R32" s="199">
        <f>IFERROR(VLOOKUP($B32,prud_nut_data[#All],$B$10,FALSE)*$E$10,"")</f>
        <v>0</v>
      </c>
      <c r="S32" s="199">
        <f>IFERROR(VLOOKUP($B32,prud_nut_data[#All],$B$11,FALSE)*$E$11,"")</f>
        <v>0</v>
      </c>
      <c r="T32" s="199">
        <f>IFERROR(VLOOKUP($B32,prud_nut_data[#All],$B$12,FALSE)*$E$12,"")</f>
        <v>0</v>
      </c>
      <c r="U32" s="177"/>
      <c r="V32" s="177"/>
      <c r="W32" s="177"/>
      <c r="X32" s="177"/>
      <c r="Y32" s="177"/>
    </row>
    <row r="33" spans="1:31" ht="15" customHeight="1" thickBot="1" x14ac:dyDescent="0.3">
      <c r="A33" s="475"/>
      <c r="B33" s="254" t="s">
        <v>43</v>
      </c>
      <c r="C33" s="255" t="s">
        <v>36</v>
      </c>
      <c r="D33" s="380">
        <f t="shared" si="0"/>
        <v>0</v>
      </c>
      <c r="E33" s="256"/>
      <c r="F33" s="291">
        <v>210</v>
      </c>
      <c r="G33" s="292">
        <v>210</v>
      </c>
      <c r="H33" s="293">
        <v>210</v>
      </c>
      <c r="I33" s="291">
        <v>190</v>
      </c>
      <c r="J33" s="294">
        <v>170</v>
      </c>
      <c r="K33" s="295">
        <v>368</v>
      </c>
      <c r="L33" s="316">
        <v>312.375</v>
      </c>
      <c r="M33" s="317">
        <v>282.1875</v>
      </c>
      <c r="N33" s="318">
        <v>276.9375</v>
      </c>
      <c r="O33" s="295">
        <f t="shared" ref="O33" si="2">O27*0.5/4</f>
        <v>337.5</v>
      </c>
      <c r="P33" s="142"/>
      <c r="Q33" s="177"/>
      <c r="R33" s="199">
        <f>IFERROR(VLOOKUP($B33,prud_nut_data[#All],$B$10,FALSE)*$E$10,"")</f>
        <v>0</v>
      </c>
      <c r="S33" s="199">
        <f>IFERROR(VLOOKUP($B33,prud_nut_data[#All],$B$11,FALSE)*$E$11,"")</f>
        <v>0</v>
      </c>
      <c r="T33" s="199">
        <f>IFERROR(VLOOKUP($B33,prud_nut_data[#All],$B$12,FALSE)*$E$12,"")</f>
        <v>0</v>
      </c>
      <c r="U33" s="177"/>
      <c r="V33" s="177"/>
      <c r="W33" s="177"/>
      <c r="X33" s="177"/>
      <c r="Y33" s="177"/>
    </row>
    <row r="34" spans="1:31" ht="15" customHeight="1" x14ac:dyDescent="0.25">
      <c r="A34" s="450" t="s">
        <v>368</v>
      </c>
      <c r="B34" s="160" t="s">
        <v>45</v>
      </c>
      <c r="C34" s="149" t="s">
        <v>46</v>
      </c>
      <c r="D34" s="379">
        <f t="shared" si="0"/>
        <v>0</v>
      </c>
      <c r="E34" s="185"/>
      <c r="F34" s="276">
        <v>1200</v>
      </c>
      <c r="G34" s="277">
        <v>1300</v>
      </c>
      <c r="H34" s="278">
        <v>1300</v>
      </c>
      <c r="I34" s="276">
        <v>950</v>
      </c>
      <c r="J34" s="279">
        <v>950</v>
      </c>
      <c r="K34" s="280">
        <v>1300</v>
      </c>
      <c r="L34" s="313">
        <v>1100</v>
      </c>
      <c r="M34" s="314">
        <v>1100</v>
      </c>
      <c r="N34" s="315">
        <v>1100</v>
      </c>
      <c r="O34" s="280">
        <v>1300</v>
      </c>
      <c r="P34" s="142"/>
      <c r="Q34" s="177"/>
      <c r="R34" s="199">
        <f>IFERROR(VLOOKUP($B34,prud_nut_data[#All],$B$10,FALSE)*$E$10,"")</f>
        <v>0</v>
      </c>
      <c r="S34" s="199">
        <f>IFERROR(VLOOKUP($B34,prud_nut_data[#All],$B$11,FALSE)*$E$11,"")</f>
        <v>0</v>
      </c>
      <c r="T34" s="199">
        <f>IFERROR(VLOOKUP($B34,prud_nut_data[#All],$B$12,FALSE)*$E$12,"")</f>
        <v>0</v>
      </c>
      <c r="U34" s="177"/>
      <c r="V34" s="177"/>
      <c r="W34" s="200"/>
      <c r="X34" s="200"/>
      <c r="Y34" s="200"/>
      <c r="Z34" s="118"/>
      <c r="AA34" s="118"/>
      <c r="AB34" s="118"/>
      <c r="AC34" s="118"/>
      <c r="AD34" s="118"/>
      <c r="AE34" s="118"/>
    </row>
    <row r="35" spans="1:31" ht="15" customHeight="1" x14ac:dyDescent="0.25">
      <c r="A35" s="451"/>
      <c r="B35" s="182" t="s">
        <v>47</v>
      </c>
      <c r="C35" s="183" t="s">
        <v>48</v>
      </c>
      <c r="D35" s="378">
        <f t="shared" si="0"/>
        <v>0</v>
      </c>
      <c r="E35" s="186"/>
      <c r="F35" s="276">
        <v>15</v>
      </c>
      <c r="G35" s="277">
        <v>15</v>
      </c>
      <c r="H35" s="278">
        <v>15</v>
      </c>
      <c r="I35" s="276">
        <v>10</v>
      </c>
      <c r="J35" s="279">
        <v>10</v>
      </c>
      <c r="K35" s="280">
        <v>15</v>
      </c>
      <c r="L35" s="313">
        <v>5</v>
      </c>
      <c r="M35" s="314">
        <v>5</v>
      </c>
      <c r="N35" s="315">
        <v>5</v>
      </c>
      <c r="O35" s="280">
        <v>20</v>
      </c>
      <c r="P35" s="142"/>
      <c r="Q35" s="177"/>
      <c r="R35" s="199">
        <f>IFERROR(VLOOKUP($B35,prud_nut_data[#All],$B$10,FALSE)*$E$10,"")</f>
        <v>0</v>
      </c>
      <c r="S35" s="199">
        <f>IFERROR(VLOOKUP($B35,prud_nut_data[#All],$B$11,FALSE)*$E$11,"")</f>
        <v>0</v>
      </c>
      <c r="T35" s="199">
        <f>IFERROR(VLOOKUP($B35,prud_nut_data[#All],$B$12,FALSE)*$E$12,"")</f>
        <v>0</v>
      </c>
      <c r="U35" s="177"/>
      <c r="V35" s="177"/>
      <c r="W35" s="200"/>
      <c r="X35" s="200"/>
      <c r="Y35" s="200"/>
      <c r="Z35" s="118"/>
      <c r="AA35" s="118"/>
      <c r="AB35" s="118"/>
      <c r="AC35" s="118"/>
      <c r="AD35" s="118"/>
      <c r="AE35" s="118"/>
    </row>
    <row r="36" spans="1:31" ht="15" customHeight="1" x14ac:dyDescent="0.25">
      <c r="A36" s="451"/>
      <c r="B36" s="148" t="s">
        <v>49</v>
      </c>
      <c r="C36" s="161" t="s">
        <v>50</v>
      </c>
      <c r="D36" s="379">
        <f t="shared" si="0"/>
        <v>0</v>
      </c>
      <c r="E36" s="185"/>
      <c r="F36" s="276">
        <v>19</v>
      </c>
      <c r="G36" s="277">
        <v>19</v>
      </c>
      <c r="H36" s="278">
        <v>19</v>
      </c>
      <c r="I36" s="276">
        <v>7.1</v>
      </c>
      <c r="J36" s="279">
        <v>6.7</v>
      </c>
      <c r="K36" s="280">
        <v>11</v>
      </c>
      <c r="L36" s="313">
        <v>12</v>
      </c>
      <c r="M36" s="314">
        <v>11</v>
      </c>
      <c r="N36" s="315">
        <v>11</v>
      </c>
      <c r="O36" s="280">
        <v>17</v>
      </c>
      <c r="P36" s="142"/>
      <c r="Q36" s="177"/>
      <c r="R36" s="199">
        <f>IFERROR(VLOOKUP($B36,prud_nut_data[#All],$B$10,FALSE)*$E$10,"")</f>
        <v>0</v>
      </c>
      <c r="S36" s="199">
        <f>IFERROR(VLOOKUP($B36,prud_nut_data[#All],$B$11,FALSE)*$E$11,"")</f>
        <v>0</v>
      </c>
      <c r="T36" s="199">
        <f>IFERROR(VLOOKUP($B36,prud_nut_data[#All],$B$12,FALSE)*$E$12,"")</f>
        <v>0</v>
      </c>
      <c r="U36" s="177"/>
      <c r="V36" s="177"/>
      <c r="W36" s="200"/>
      <c r="X36" s="200"/>
      <c r="Y36" s="200"/>
      <c r="Z36" s="118"/>
      <c r="AA36" s="118"/>
      <c r="AB36" s="118"/>
      <c r="AC36" s="118"/>
      <c r="AD36" s="118"/>
      <c r="AE36" s="118"/>
    </row>
    <row r="37" spans="1:31" ht="15" customHeight="1" x14ac:dyDescent="0.25">
      <c r="A37" s="451"/>
      <c r="B37" s="182" t="s">
        <v>51</v>
      </c>
      <c r="C37" s="183" t="s">
        <v>41</v>
      </c>
      <c r="D37" s="378">
        <f t="shared" si="0"/>
        <v>0</v>
      </c>
      <c r="E37" s="186"/>
      <c r="F37" s="276">
        <v>115</v>
      </c>
      <c r="G37" s="277">
        <v>120</v>
      </c>
      <c r="H37" s="278">
        <v>120</v>
      </c>
      <c r="I37" s="276">
        <v>70</v>
      </c>
      <c r="J37" s="279">
        <v>70</v>
      </c>
      <c r="K37" s="280">
        <v>155</v>
      </c>
      <c r="L37" s="313">
        <v>80</v>
      </c>
      <c r="M37" s="314">
        <v>85</v>
      </c>
      <c r="N37" s="315">
        <v>85</v>
      </c>
      <c r="O37" s="280">
        <v>125</v>
      </c>
      <c r="P37" s="142"/>
      <c r="Q37" s="177"/>
      <c r="R37" s="199">
        <f>IFERROR(VLOOKUP($B37,prud_nut_data[#All],$B$10,FALSE)*$E$10,"")</f>
        <v>0</v>
      </c>
      <c r="S37" s="181">
        <f>IFERROR(VLOOKUP($B37,prud_nut_data[#All],$B$11,FALSE)*$E$11,"")</f>
        <v>0</v>
      </c>
      <c r="T37" s="199">
        <f>IFERROR(VLOOKUP($B37,prud_nut_data[#All],$B$12,FALSE)*$E$12,"")</f>
        <v>0</v>
      </c>
      <c r="U37" s="177"/>
      <c r="V37" s="177"/>
      <c r="W37" s="200"/>
      <c r="X37" s="200"/>
      <c r="Y37" s="200"/>
      <c r="Z37" s="118"/>
      <c r="AA37" s="118"/>
      <c r="AB37" s="118"/>
      <c r="AC37" s="118"/>
      <c r="AD37" s="118"/>
      <c r="AE37" s="118"/>
    </row>
    <row r="38" spans="1:31" ht="15" customHeight="1" x14ac:dyDescent="0.25">
      <c r="A38" s="451"/>
      <c r="B38" s="148" t="s">
        <v>52</v>
      </c>
      <c r="C38" s="149" t="s">
        <v>48</v>
      </c>
      <c r="D38" s="379">
        <f t="shared" si="0"/>
        <v>0</v>
      </c>
      <c r="E38" s="185"/>
      <c r="F38" s="276">
        <v>75</v>
      </c>
      <c r="G38" s="277">
        <v>90</v>
      </c>
      <c r="H38" s="278">
        <v>90</v>
      </c>
      <c r="I38" s="276">
        <v>60</v>
      </c>
      <c r="J38" s="279">
        <v>60</v>
      </c>
      <c r="K38" s="280">
        <v>70</v>
      </c>
      <c r="L38" s="313">
        <v>60</v>
      </c>
      <c r="M38" s="314">
        <v>60</v>
      </c>
      <c r="N38" s="315">
        <v>60</v>
      </c>
      <c r="O38" s="280">
        <v>60</v>
      </c>
      <c r="P38" s="142"/>
      <c r="Q38" s="177"/>
      <c r="R38" s="199">
        <f>IFERROR(VLOOKUP($B38,prud_nut_data[#All],$B$10,FALSE)*$E$10,"")</f>
        <v>0</v>
      </c>
      <c r="S38" s="199">
        <f>IFERROR(VLOOKUP($B38,prud_nut_data[#All],$B$11,FALSE)*$E$11,"")</f>
        <v>0</v>
      </c>
      <c r="T38" s="199">
        <f>IFERROR(VLOOKUP($B38,prud_nut_data[#All],$B$12,FALSE)*$E$12,"")</f>
        <v>0</v>
      </c>
      <c r="U38" s="177"/>
      <c r="V38" s="177"/>
      <c r="W38" s="200"/>
      <c r="X38" s="200"/>
      <c r="Y38" s="200"/>
      <c r="Z38" s="118"/>
      <c r="AA38" s="118"/>
      <c r="AB38" s="118"/>
      <c r="AC38" s="118"/>
      <c r="AD38" s="118"/>
      <c r="AE38" s="118"/>
    </row>
    <row r="39" spans="1:31" ht="15" customHeight="1" x14ac:dyDescent="0.25">
      <c r="A39" s="451"/>
      <c r="B39" s="182" t="s">
        <v>53</v>
      </c>
      <c r="C39" s="183" t="s">
        <v>41</v>
      </c>
      <c r="D39" s="378">
        <f t="shared" si="0"/>
        <v>0</v>
      </c>
      <c r="E39" s="186"/>
      <c r="F39" s="276">
        <v>1.4</v>
      </c>
      <c r="G39" s="277">
        <v>1.4</v>
      </c>
      <c r="H39" s="278">
        <v>1.4</v>
      </c>
      <c r="I39" s="276">
        <v>1</v>
      </c>
      <c r="J39" s="279">
        <v>1</v>
      </c>
      <c r="K39" s="280">
        <v>1.1200000000000001</v>
      </c>
      <c r="L39" s="313">
        <v>1.4</v>
      </c>
      <c r="M39" s="314">
        <v>1.4</v>
      </c>
      <c r="N39" s="315">
        <v>1.4</v>
      </c>
      <c r="O39" s="280">
        <v>1.3</v>
      </c>
      <c r="P39" s="142"/>
      <c r="Q39" s="177"/>
      <c r="R39" s="199">
        <f>IFERROR(VLOOKUP($B39,prud_nut_data[#All],$B$10,FALSE)*$E$10,"")</f>
        <v>0</v>
      </c>
      <c r="S39" s="199">
        <f>IFERROR(VLOOKUP($B39,prud_nut_data[#All],$B$11,FALSE)*$E$11,"")</f>
        <v>0</v>
      </c>
      <c r="T39" s="199">
        <f>IFERROR(VLOOKUP($B39,prud_nut_data[#All],$B$12,FALSE)*$E$12,"")</f>
        <v>0</v>
      </c>
      <c r="U39" s="177"/>
      <c r="V39" s="177"/>
      <c r="W39" s="200"/>
      <c r="X39" s="200"/>
      <c r="Y39" s="200"/>
      <c r="Z39" s="118"/>
      <c r="AA39" s="118"/>
      <c r="AB39" s="118"/>
      <c r="AC39" s="118"/>
      <c r="AD39" s="118"/>
      <c r="AE39" s="118"/>
    </row>
    <row r="40" spans="1:31" ht="15" customHeight="1" x14ac:dyDescent="0.25">
      <c r="A40" s="451"/>
      <c r="B40" s="148" t="s">
        <v>54</v>
      </c>
      <c r="C40" s="149" t="s">
        <v>41</v>
      </c>
      <c r="D40" s="379">
        <f t="shared" si="0"/>
        <v>0</v>
      </c>
      <c r="E40" s="185"/>
      <c r="F40" s="276">
        <v>1.6</v>
      </c>
      <c r="G40" s="277">
        <v>1.6</v>
      </c>
      <c r="H40" s="278">
        <v>1.6</v>
      </c>
      <c r="I40" s="276">
        <v>1.6</v>
      </c>
      <c r="J40" s="279">
        <v>1.6</v>
      </c>
      <c r="K40" s="280">
        <v>2</v>
      </c>
      <c r="L40" s="313">
        <v>1.6</v>
      </c>
      <c r="M40" s="314">
        <v>1.6</v>
      </c>
      <c r="N40" s="315">
        <v>1.6</v>
      </c>
      <c r="O40" s="280">
        <v>1.4</v>
      </c>
      <c r="P40" s="142"/>
      <c r="Q40" s="177"/>
      <c r="R40" s="199">
        <f>IFERROR(VLOOKUP($B40,prud_nut_data[#All],$B$10,FALSE)*$E$10,"")</f>
        <v>0</v>
      </c>
      <c r="S40" s="199">
        <f>IFERROR(VLOOKUP($B40,prud_nut_data[#All],$B$11,FALSE)*$E$11,"")</f>
        <v>0</v>
      </c>
      <c r="T40" s="199">
        <f>IFERROR(VLOOKUP($B40,prud_nut_data[#All],$B$12,FALSE)*$E$12,"")</f>
        <v>0</v>
      </c>
      <c r="U40" s="177"/>
      <c r="V40" s="177"/>
      <c r="W40" s="200"/>
      <c r="X40" s="200"/>
      <c r="Y40" s="200"/>
      <c r="Z40" s="118"/>
      <c r="AA40" s="118"/>
      <c r="AB40" s="118"/>
      <c r="AC40" s="118"/>
      <c r="AD40" s="118"/>
      <c r="AE40" s="118"/>
    </row>
    <row r="41" spans="1:31" ht="15" customHeight="1" x14ac:dyDescent="0.25">
      <c r="A41" s="451"/>
      <c r="B41" s="182" t="s">
        <v>55</v>
      </c>
      <c r="C41" s="183" t="s">
        <v>41</v>
      </c>
      <c r="D41" s="378">
        <f t="shared" si="0"/>
        <v>0</v>
      </c>
      <c r="E41" s="186"/>
      <c r="F41" s="282" t="s">
        <v>44</v>
      </c>
      <c r="G41" s="277" t="s">
        <v>44</v>
      </c>
      <c r="H41" s="319" t="s">
        <v>44</v>
      </c>
      <c r="I41" s="276">
        <v>16</v>
      </c>
      <c r="J41" s="279">
        <v>15</v>
      </c>
      <c r="K41" s="280" t="s">
        <v>44</v>
      </c>
      <c r="L41" s="313" t="s">
        <v>44</v>
      </c>
      <c r="M41" s="314" t="s">
        <v>44</v>
      </c>
      <c r="N41" s="315" t="s">
        <v>44</v>
      </c>
      <c r="O41" s="280" t="s">
        <v>44</v>
      </c>
      <c r="P41" s="142"/>
      <c r="Q41" s="177"/>
      <c r="R41" s="199">
        <f>IFERROR(VLOOKUP($B41,prud_nut_data[#All],$B$10,FALSE)*$E$10,"")</f>
        <v>0</v>
      </c>
      <c r="S41" s="199">
        <f>IFERROR(VLOOKUP($B41,prud_nut_data[#All],$B$11,FALSE)*$E$11,"")</f>
        <v>0</v>
      </c>
      <c r="T41" s="199">
        <f>IFERROR(VLOOKUP($B41,prud_nut_data[#All],$B$12,FALSE)*$E$12,"")</f>
        <v>0</v>
      </c>
      <c r="U41" s="177"/>
      <c r="V41" s="177"/>
      <c r="W41" s="200"/>
      <c r="X41" s="200"/>
      <c r="Y41" s="200"/>
      <c r="Z41" s="118"/>
      <c r="AA41" s="118"/>
      <c r="AB41" s="118"/>
      <c r="AC41" s="118"/>
      <c r="AD41" s="118"/>
      <c r="AE41" s="118"/>
    </row>
    <row r="42" spans="1:31" ht="15" customHeight="1" x14ac:dyDescent="0.25">
      <c r="A42" s="451"/>
      <c r="B42" s="148" t="s">
        <v>56</v>
      </c>
      <c r="C42" s="149" t="s">
        <v>41</v>
      </c>
      <c r="D42" s="379">
        <f t="shared" si="0"/>
        <v>0</v>
      </c>
      <c r="E42" s="185"/>
      <c r="F42" s="276">
        <v>17</v>
      </c>
      <c r="G42" s="277">
        <v>17</v>
      </c>
      <c r="H42" s="278">
        <v>17</v>
      </c>
      <c r="I42" s="276">
        <v>16</v>
      </c>
      <c r="J42" s="279">
        <v>15</v>
      </c>
      <c r="K42" s="280">
        <v>18.8</v>
      </c>
      <c r="L42" s="313">
        <v>17</v>
      </c>
      <c r="M42" s="314">
        <v>17</v>
      </c>
      <c r="N42" s="315">
        <v>17</v>
      </c>
      <c r="O42" s="280">
        <v>16</v>
      </c>
      <c r="P42" s="142"/>
      <c r="Q42" s="177"/>
      <c r="R42" s="199">
        <f>IFERROR(VLOOKUP($B42,prud_nut_data[#All],$B$10,FALSE)*$E$10,"")</f>
        <v>0</v>
      </c>
      <c r="S42" s="199">
        <f>IFERROR(VLOOKUP($B42,prud_nut_data[#All],$B$11,FALSE)*$E$11,"")</f>
        <v>0</v>
      </c>
      <c r="T42" s="199">
        <f>IFERROR(VLOOKUP($B42,prud_nut_data[#All],$B$12,FALSE)*$E$12,"")</f>
        <v>0</v>
      </c>
      <c r="U42" s="177"/>
      <c r="V42" s="177"/>
      <c r="W42" s="200"/>
      <c r="X42" s="200"/>
      <c r="Y42" s="200"/>
      <c r="Z42" s="118"/>
      <c r="AA42" s="118"/>
      <c r="AB42" s="118"/>
      <c r="AC42" s="118"/>
      <c r="AD42" s="118"/>
      <c r="AE42" s="118"/>
    </row>
    <row r="43" spans="1:31" ht="15" customHeight="1" x14ac:dyDescent="0.25">
      <c r="A43" s="451"/>
      <c r="B43" s="182" t="s">
        <v>57</v>
      </c>
      <c r="C43" s="183" t="s">
        <v>41</v>
      </c>
      <c r="D43" s="378">
        <f t="shared" si="0"/>
        <v>0</v>
      </c>
      <c r="E43" s="186"/>
      <c r="F43" s="276">
        <v>2</v>
      </c>
      <c r="G43" s="277">
        <v>2</v>
      </c>
      <c r="H43" s="278">
        <v>2</v>
      </c>
      <c r="I43" s="276">
        <v>1.2</v>
      </c>
      <c r="J43" s="279">
        <v>1.2</v>
      </c>
      <c r="K43" s="280">
        <v>1.7</v>
      </c>
      <c r="L43" s="313">
        <v>2</v>
      </c>
      <c r="M43" s="314">
        <v>2</v>
      </c>
      <c r="N43" s="315">
        <v>2</v>
      </c>
      <c r="O43" s="280">
        <v>1.6</v>
      </c>
      <c r="P43" s="142"/>
      <c r="Q43" s="177"/>
      <c r="R43" s="199">
        <f>IFERROR(VLOOKUP($B43,prud_nut_data[#All],$B$10,FALSE)*$E$10,"")</f>
        <v>0</v>
      </c>
      <c r="S43" s="199">
        <f>IFERROR(VLOOKUP($B43,prud_nut_data[#All],$B$11,FALSE)*$E$11,"")</f>
        <v>0</v>
      </c>
      <c r="T43" s="199">
        <f>IFERROR(VLOOKUP($B43,prud_nut_data[#All],$B$12,FALSE)*$E$12,"")</f>
        <v>0</v>
      </c>
      <c r="U43" s="177"/>
      <c r="V43" s="177"/>
      <c r="W43" s="200"/>
      <c r="X43" s="200"/>
      <c r="Y43" s="200"/>
      <c r="Z43" s="118"/>
      <c r="AA43" s="118"/>
      <c r="AB43" s="118"/>
      <c r="AC43" s="118"/>
      <c r="AD43" s="118"/>
      <c r="AE43" s="118"/>
    </row>
    <row r="44" spans="1:31" ht="15" customHeight="1" x14ac:dyDescent="0.25">
      <c r="A44" s="451"/>
      <c r="B44" s="148" t="s">
        <v>58</v>
      </c>
      <c r="C44" s="149" t="s">
        <v>48</v>
      </c>
      <c r="D44" s="379">
        <f t="shared" si="0"/>
        <v>0</v>
      </c>
      <c r="E44" s="185"/>
      <c r="F44" s="276">
        <v>500</v>
      </c>
      <c r="G44" s="277">
        <v>500</v>
      </c>
      <c r="H44" s="278">
        <v>500</v>
      </c>
      <c r="I44" s="276">
        <v>260</v>
      </c>
      <c r="J44" s="279">
        <v>260</v>
      </c>
      <c r="K44" s="280">
        <v>300</v>
      </c>
      <c r="L44" s="313">
        <v>500</v>
      </c>
      <c r="M44" s="314">
        <v>500</v>
      </c>
      <c r="N44" s="315">
        <v>500</v>
      </c>
      <c r="O44" s="280">
        <v>450</v>
      </c>
      <c r="P44" s="142"/>
      <c r="Q44" s="177"/>
      <c r="R44" s="199">
        <f>IFERROR(VLOOKUP($B44,prud_nut_data[#All],$B$10,FALSE)*$E$10,"")</f>
        <v>0</v>
      </c>
      <c r="S44" s="199">
        <f>IFERROR(VLOOKUP($B44,prud_nut_data[#All],$B$11,FALSE)*$E$11,"")</f>
        <v>0</v>
      </c>
      <c r="T44" s="199">
        <f>IFERROR(VLOOKUP($B44,prud_nut_data[#All],$B$12,FALSE)*$E$12,"")</f>
        <v>0</v>
      </c>
      <c r="U44" s="177"/>
      <c r="V44" s="177"/>
      <c r="W44" s="200"/>
      <c r="X44" s="200"/>
      <c r="Y44" s="200"/>
      <c r="Z44" s="118"/>
      <c r="AA44" s="118"/>
      <c r="AB44" s="118"/>
      <c r="AC44" s="118"/>
      <c r="AD44" s="118"/>
      <c r="AE44" s="118"/>
    </row>
    <row r="45" spans="1:31" ht="15" customHeight="1" x14ac:dyDescent="0.25">
      <c r="A45" s="451"/>
      <c r="B45" s="182" t="s">
        <v>59</v>
      </c>
      <c r="C45" s="183" t="s">
        <v>48</v>
      </c>
      <c r="D45" s="378">
        <f t="shared" si="0"/>
        <v>0</v>
      </c>
      <c r="E45" s="186"/>
      <c r="F45" s="276">
        <v>2.8</v>
      </c>
      <c r="G45" s="277">
        <v>2.8</v>
      </c>
      <c r="H45" s="278">
        <v>2.8</v>
      </c>
      <c r="I45" s="276">
        <v>2</v>
      </c>
      <c r="J45" s="279">
        <v>2</v>
      </c>
      <c r="K45" s="280">
        <v>5</v>
      </c>
      <c r="L45" s="313">
        <v>2.8</v>
      </c>
      <c r="M45" s="314">
        <v>2.8</v>
      </c>
      <c r="N45" s="315">
        <v>2.8</v>
      </c>
      <c r="O45" s="280">
        <v>5.5</v>
      </c>
      <c r="P45" s="142"/>
      <c r="Q45" s="177"/>
      <c r="R45" s="199">
        <f>IFERROR(VLOOKUP($B45,prud_nut_data[#All],$B$10,FALSE)*$E$10,"")</f>
        <v>0</v>
      </c>
      <c r="S45" s="199">
        <f>IFERROR(VLOOKUP($B45,prud_nut_data[#All],$B$11,FALSE)*$E$11,"")</f>
        <v>0</v>
      </c>
      <c r="T45" s="199">
        <f>IFERROR(VLOOKUP($B45,prud_nut_data[#All],$B$12,FALSE)*$E$12,"")</f>
        <v>0</v>
      </c>
      <c r="U45" s="177"/>
      <c r="V45" s="177"/>
      <c r="W45" s="200"/>
      <c r="X45" s="200"/>
      <c r="Y45" s="200"/>
      <c r="Z45" s="118"/>
      <c r="AA45" s="118"/>
      <c r="AB45" s="118"/>
      <c r="AC45" s="118"/>
      <c r="AD45" s="118"/>
      <c r="AE45" s="118"/>
    </row>
    <row r="46" spans="1:31" ht="15" customHeight="1" x14ac:dyDescent="0.25">
      <c r="A46" s="451"/>
      <c r="B46" s="148" t="s">
        <v>60</v>
      </c>
      <c r="C46" s="149" t="s">
        <v>48</v>
      </c>
      <c r="D46" s="379">
        <f t="shared" si="0"/>
        <v>0</v>
      </c>
      <c r="E46" s="185"/>
      <c r="F46" s="276">
        <v>35</v>
      </c>
      <c r="G46" s="277">
        <v>35</v>
      </c>
      <c r="H46" s="278">
        <v>35</v>
      </c>
      <c r="I46" s="276">
        <v>10</v>
      </c>
      <c r="J46" s="279">
        <v>10</v>
      </c>
      <c r="K46" s="280">
        <v>45</v>
      </c>
      <c r="L46" s="313">
        <v>35</v>
      </c>
      <c r="M46" s="314">
        <v>35</v>
      </c>
      <c r="N46" s="315">
        <v>35</v>
      </c>
      <c r="O46" s="280">
        <v>45</v>
      </c>
      <c r="P46" s="142"/>
      <c r="Q46" s="177"/>
      <c r="R46" s="199">
        <f>IFERROR(VLOOKUP($B46,prud_nut_data[#All],$B$10,FALSE)*$E$10,"")</f>
        <v>0</v>
      </c>
      <c r="S46" s="199">
        <f>IFERROR(VLOOKUP($B46,prud_nut_data[#All],$B$11,FALSE)*$E$11,"")</f>
        <v>0</v>
      </c>
      <c r="T46" s="199">
        <f>IFERROR(VLOOKUP($B46,prud_nut_data[#All],$B$12,FALSE)*$E$12,"")</f>
        <v>0</v>
      </c>
      <c r="U46" s="177"/>
      <c r="V46" s="177"/>
      <c r="W46" s="200"/>
      <c r="X46" s="200"/>
      <c r="Y46" s="200"/>
      <c r="Z46" s="118"/>
      <c r="AA46" s="118"/>
      <c r="AB46" s="118"/>
      <c r="AC46" s="118"/>
      <c r="AD46" s="118"/>
      <c r="AE46" s="118"/>
    </row>
    <row r="47" spans="1:31" ht="15" customHeight="1" x14ac:dyDescent="0.25">
      <c r="A47" s="451"/>
      <c r="B47" s="182" t="s">
        <v>63</v>
      </c>
      <c r="C47" s="183" t="s">
        <v>41</v>
      </c>
      <c r="D47" s="378">
        <f t="shared" si="0"/>
        <v>0</v>
      </c>
      <c r="E47" s="186"/>
      <c r="F47" s="276">
        <v>7</v>
      </c>
      <c r="G47" s="277">
        <v>7</v>
      </c>
      <c r="H47" s="278">
        <v>7</v>
      </c>
      <c r="I47" s="276">
        <v>5</v>
      </c>
      <c r="J47" s="279">
        <v>5</v>
      </c>
      <c r="K47" s="280">
        <v>7</v>
      </c>
      <c r="L47" s="313">
        <v>6</v>
      </c>
      <c r="M47" s="314">
        <v>6</v>
      </c>
      <c r="N47" s="315">
        <v>6</v>
      </c>
      <c r="O47" s="280">
        <v>7</v>
      </c>
      <c r="P47" s="142"/>
      <c r="Q47" s="177"/>
      <c r="R47" s="199">
        <f>IFERROR(VLOOKUP($B47,prud_nut_data[#All],$B$10,FALSE)*$E$10,"")</f>
        <v>0</v>
      </c>
      <c r="S47" s="199">
        <f>IFERROR(VLOOKUP($B47,prud_nut_data[#All],$B$11,FALSE)*$E$11,"")</f>
        <v>0</v>
      </c>
      <c r="T47" s="199">
        <f>IFERROR(VLOOKUP($B47,prud_nut_data[#All],$B$12,FALSE)*$E$12,"")</f>
        <v>0</v>
      </c>
      <c r="U47" s="177"/>
      <c r="V47" s="177"/>
      <c r="W47" s="200"/>
      <c r="X47" s="200"/>
      <c r="Y47" s="200"/>
      <c r="Z47" s="118"/>
      <c r="AA47" s="118"/>
      <c r="AB47" s="118"/>
      <c r="AC47" s="118"/>
      <c r="AD47" s="118"/>
      <c r="AE47" s="118"/>
    </row>
    <row r="48" spans="1:31" ht="15" customHeight="1" x14ac:dyDescent="0.25">
      <c r="A48" s="451"/>
      <c r="B48" s="160" t="s">
        <v>64</v>
      </c>
      <c r="C48" s="149" t="s">
        <v>41</v>
      </c>
      <c r="D48" s="379">
        <f t="shared" si="0"/>
        <v>0</v>
      </c>
      <c r="E48" s="185"/>
      <c r="F48" s="276">
        <v>550</v>
      </c>
      <c r="G48" s="277">
        <v>550</v>
      </c>
      <c r="H48" s="278">
        <v>550</v>
      </c>
      <c r="I48" s="276" t="s">
        <v>44</v>
      </c>
      <c r="J48" s="279" t="s">
        <v>44</v>
      </c>
      <c r="K48" s="280">
        <v>520</v>
      </c>
      <c r="L48" s="313">
        <v>525</v>
      </c>
      <c r="M48" s="314">
        <v>550</v>
      </c>
      <c r="N48" s="315">
        <v>550</v>
      </c>
      <c r="O48" s="280" t="s">
        <v>44</v>
      </c>
      <c r="P48" s="142"/>
      <c r="Q48" s="177"/>
      <c r="R48" s="199">
        <f>IFERROR(VLOOKUP($B48,prud_nut_data[#All],$B$10,FALSE)*$E$10,"")</f>
        <v>0</v>
      </c>
      <c r="S48" s="199">
        <f>IFERROR(VLOOKUP($B48,prud_nut_data[#All],$B$11,FALSE)*$E$11,"")</f>
        <v>0</v>
      </c>
      <c r="T48" s="199">
        <f>IFERROR(VLOOKUP($B48,prud_nut_data[#All],$B$12,FALSE)*$E$12,"")</f>
        <v>0</v>
      </c>
      <c r="U48" s="177"/>
      <c r="V48" s="177"/>
      <c r="W48" s="200"/>
      <c r="X48" s="200"/>
      <c r="Y48" s="200"/>
      <c r="Z48" s="118"/>
      <c r="AA48" s="118"/>
      <c r="AB48" s="118"/>
      <c r="AC48" s="118"/>
      <c r="AD48" s="118"/>
      <c r="AE48" s="118"/>
    </row>
    <row r="49" spans="1:31" ht="15" customHeight="1" thickBot="1" x14ac:dyDescent="0.3">
      <c r="A49" s="452"/>
      <c r="B49" s="257" t="s">
        <v>65</v>
      </c>
      <c r="C49" s="255" t="s">
        <v>41</v>
      </c>
      <c r="D49" s="380">
        <f t="shared" si="0"/>
        <v>0</v>
      </c>
      <c r="E49" s="256"/>
      <c r="F49" s="291" t="s">
        <v>44</v>
      </c>
      <c r="G49" s="292" t="s">
        <v>44</v>
      </c>
      <c r="H49" s="293" t="s">
        <v>44</v>
      </c>
      <c r="I49" s="291" t="s">
        <v>44</v>
      </c>
      <c r="J49" s="294" t="s">
        <v>44</v>
      </c>
      <c r="K49" s="295" t="s">
        <v>44</v>
      </c>
      <c r="L49" s="316" t="s">
        <v>44</v>
      </c>
      <c r="M49" s="317" t="s">
        <v>44</v>
      </c>
      <c r="N49" s="318" t="s">
        <v>44</v>
      </c>
      <c r="O49" s="295" t="s">
        <v>44</v>
      </c>
      <c r="P49" s="142"/>
      <c r="Q49" s="177"/>
      <c r="R49" s="199">
        <f>IFERROR(VLOOKUP($B49,prud_nut_data[#All],$B$10,FALSE)*$E$10,"")</f>
        <v>0</v>
      </c>
      <c r="S49" s="199">
        <f>IFERROR(VLOOKUP($B49,prud_nut_data[#All],$B$11,FALSE)*$E$11,"")</f>
        <v>0</v>
      </c>
      <c r="T49" s="199">
        <f>IFERROR(VLOOKUP($B49,prud_nut_data[#All],$B$12,FALSE)*$E$12,"")</f>
        <v>0</v>
      </c>
      <c r="U49" s="177"/>
      <c r="V49" s="177"/>
      <c r="W49" s="200"/>
      <c r="X49" s="200"/>
      <c r="Y49" s="200"/>
      <c r="Z49" s="118"/>
      <c r="AA49" s="118"/>
      <c r="AB49" s="118"/>
      <c r="AC49" s="118"/>
      <c r="AD49" s="118"/>
      <c r="AE49" s="118"/>
    </row>
    <row r="50" spans="1:31" ht="15" customHeight="1" x14ac:dyDescent="0.25">
      <c r="A50" s="450" t="s">
        <v>369</v>
      </c>
      <c r="B50" s="160" t="s">
        <v>68</v>
      </c>
      <c r="C50" s="149" t="s">
        <v>41</v>
      </c>
      <c r="D50" s="379">
        <f t="shared" si="0"/>
        <v>0</v>
      </c>
      <c r="E50" s="185"/>
      <c r="F50" s="276">
        <v>1500</v>
      </c>
      <c r="G50" s="277">
        <v>1500</v>
      </c>
      <c r="H50" s="278">
        <v>1500</v>
      </c>
      <c r="I50" s="276">
        <v>1600</v>
      </c>
      <c r="J50" s="279">
        <v>1600</v>
      </c>
      <c r="K50" s="280">
        <v>2000</v>
      </c>
      <c r="L50" s="313">
        <v>920</v>
      </c>
      <c r="M50" s="314">
        <v>920</v>
      </c>
      <c r="N50" s="315">
        <v>920</v>
      </c>
      <c r="O50" s="280">
        <v>1500</v>
      </c>
      <c r="P50" s="142"/>
      <c r="Q50" s="177"/>
      <c r="R50" s="199">
        <f>IFERROR(VLOOKUP($B50,prud_nut_data[#All],$B$10,FALSE)*$E$10,"")</f>
        <v>0</v>
      </c>
      <c r="S50" s="199">
        <f>IFERROR(VLOOKUP($B50,prud_nut_data[#All],$B$11,FALSE)*$E$11,"")</f>
        <v>0</v>
      </c>
      <c r="T50" s="199">
        <f>IFERROR(VLOOKUP($B50,prud_nut_data[#All],$B$12,FALSE)*$E$12,"")</f>
        <v>0</v>
      </c>
      <c r="U50" s="177"/>
      <c r="V50" s="177"/>
      <c r="W50" s="200"/>
      <c r="X50" s="200"/>
      <c r="Y50" s="200"/>
      <c r="Z50" s="118"/>
      <c r="AA50" s="118"/>
      <c r="AB50" s="118"/>
      <c r="AC50" s="118"/>
      <c r="AD50" s="118"/>
      <c r="AE50" s="118"/>
    </row>
    <row r="51" spans="1:31" ht="15" customHeight="1" x14ac:dyDescent="0.25">
      <c r="A51" s="451"/>
      <c r="B51" s="184" t="s">
        <v>69</v>
      </c>
      <c r="C51" s="183" t="s">
        <v>41</v>
      </c>
      <c r="D51" s="378">
        <f t="shared" si="0"/>
        <v>0</v>
      </c>
      <c r="E51" s="186"/>
      <c r="F51" s="276">
        <v>5100</v>
      </c>
      <c r="G51" s="277">
        <v>5100</v>
      </c>
      <c r="H51" s="278">
        <v>5100</v>
      </c>
      <c r="I51" s="276">
        <v>3500</v>
      </c>
      <c r="J51" s="279">
        <v>3500</v>
      </c>
      <c r="K51" s="280">
        <v>4000</v>
      </c>
      <c r="L51" s="313">
        <v>3200</v>
      </c>
      <c r="M51" s="314">
        <v>3200</v>
      </c>
      <c r="N51" s="315">
        <v>3200</v>
      </c>
      <c r="O51" s="280">
        <v>4400</v>
      </c>
      <c r="P51" s="142"/>
      <c r="Q51" s="177"/>
      <c r="R51" s="199">
        <f>IFERROR(VLOOKUP($B51,prud_nut_data[#All],$B$10,FALSE)*$E$10,"")</f>
        <v>0</v>
      </c>
      <c r="S51" s="199">
        <f>IFERROR(VLOOKUP($B51,prud_nut_data[#All],$B$11,FALSE)*$E$11,"")</f>
        <v>0</v>
      </c>
      <c r="T51" s="199">
        <f>IFERROR(VLOOKUP($B51,prud_nut_data[#All],$B$12,FALSE)*$E$12,"")</f>
        <v>0</v>
      </c>
      <c r="U51" s="177"/>
      <c r="V51" s="177"/>
      <c r="W51" s="200"/>
      <c r="X51" s="200"/>
      <c r="Y51" s="200"/>
      <c r="Z51" s="118"/>
      <c r="AA51" s="118"/>
      <c r="AB51" s="118"/>
      <c r="AC51" s="118"/>
      <c r="AD51" s="118"/>
      <c r="AE51" s="118"/>
    </row>
    <row r="52" spans="1:31" ht="15" customHeight="1" x14ac:dyDescent="0.25">
      <c r="A52" s="451"/>
      <c r="B52" s="160" t="s">
        <v>70</v>
      </c>
      <c r="C52" s="149" t="s">
        <v>41</v>
      </c>
      <c r="D52" s="379">
        <f t="shared" si="0"/>
        <v>0</v>
      </c>
      <c r="E52" s="185"/>
      <c r="F52" s="276">
        <v>2300</v>
      </c>
      <c r="G52" s="277">
        <v>2300</v>
      </c>
      <c r="H52" s="278">
        <v>2300</v>
      </c>
      <c r="I52" s="276">
        <v>2500</v>
      </c>
      <c r="J52" s="279">
        <v>2500</v>
      </c>
      <c r="K52" s="280">
        <v>3100</v>
      </c>
      <c r="L52" s="313" t="s">
        <v>44</v>
      </c>
      <c r="M52" s="314" t="s">
        <v>44</v>
      </c>
      <c r="N52" s="315" t="s">
        <v>44</v>
      </c>
      <c r="O52" s="280">
        <v>2300</v>
      </c>
      <c r="P52" s="142"/>
      <c r="Q52" s="177"/>
      <c r="R52" s="199">
        <f>IFERROR(VLOOKUP($B52,prud_nut_data[#All],$B$10,FALSE)*$E$10,"")</f>
        <v>0</v>
      </c>
      <c r="S52" s="199">
        <f>IFERROR(VLOOKUP($B52,prud_nut_data[#All],$B$11,FALSE)*$E$11,"")</f>
        <v>0</v>
      </c>
      <c r="T52" s="199">
        <f>IFERROR(VLOOKUP($B52,prud_nut_data[#All],$B$12,FALSE)*$E$12,"")</f>
        <v>0</v>
      </c>
      <c r="U52" s="177"/>
      <c r="V52" s="177"/>
      <c r="W52" s="200"/>
      <c r="X52" s="200"/>
      <c r="Y52" s="200"/>
      <c r="Z52" s="118"/>
      <c r="AA52" s="118"/>
      <c r="AB52" s="118"/>
      <c r="AC52" s="118"/>
      <c r="AD52" s="118"/>
      <c r="AE52" s="118"/>
    </row>
    <row r="53" spans="1:31" ht="15" customHeight="1" x14ac:dyDescent="0.25">
      <c r="A53" s="451"/>
      <c r="B53" s="184" t="s">
        <v>71</v>
      </c>
      <c r="C53" s="183" t="s">
        <v>41</v>
      </c>
      <c r="D53" s="378">
        <f t="shared" si="0"/>
        <v>0</v>
      </c>
      <c r="E53" s="186"/>
      <c r="F53" s="276">
        <v>1300</v>
      </c>
      <c r="G53" s="277">
        <v>1000</v>
      </c>
      <c r="H53" s="278">
        <v>1000</v>
      </c>
      <c r="I53" s="276">
        <v>1350</v>
      </c>
      <c r="J53" s="279">
        <v>1250</v>
      </c>
      <c r="K53" s="280">
        <v>1000</v>
      </c>
      <c r="L53" s="313">
        <v>1300</v>
      </c>
      <c r="M53" s="314">
        <v>1000</v>
      </c>
      <c r="N53" s="315">
        <v>1000</v>
      </c>
      <c r="O53" s="280">
        <v>1000</v>
      </c>
      <c r="P53" s="142"/>
      <c r="Q53" s="177"/>
      <c r="R53" s="199">
        <f>IFERROR(VLOOKUP($B53,prud_nut_data[#All],$B$10,FALSE)*$E$10,"")</f>
        <v>0</v>
      </c>
      <c r="S53" s="199">
        <f>IFERROR(VLOOKUP($B53,prud_nut_data[#All],$B$11,FALSE)*$E$11,"")</f>
        <v>0</v>
      </c>
      <c r="T53" s="199">
        <f>IFERROR(VLOOKUP($B53,prud_nut_data[#All],$B$12,FALSE)*$E$12,"")</f>
        <v>0</v>
      </c>
      <c r="U53" s="177"/>
      <c r="V53" s="177"/>
      <c r="W53" s="200"/>
      <c r="X53" s="200"/>
      <c r="Y53" s="200"/>
      <c r="Z53" s="118"/>
      <c r="AA53" s="118"/>
      <c r="AB53" s="118"/>
      <c r="AC53" s="118"/>
      <c r="AD53" s="118"/>
      <c r="AE53" s="118"/>
    </row>
    <row r="54" spans="1:31" ht="15" customHeight="1" x14ac:dyDescent="0.25">
      <c r="A54" s="451"/>
      <c r="B54" s="160" t="s">
        <v>72</v>
      </c>
      <c r="C54" s="149" t="s">
        <v>41</v>
      </c>
      <c r="D54" s="379">
        <f t="shared" si="0"/>
        <v>0</v>
      </c>
      <c r="E54" s="185"/>
      <c r="F54" s="276">
        <v>1250</v>
      </c>
      <c r="G54" s="277">
        <v>700</v>
      </c>
      <c r="H54" s="278">
        <v>700</v>
      </c>
      <c r="I54" s="276">
        <v>1065</v>
      </c>
      <c r="J54" s="279">
        <v>990</v>
      </c>
      <c r="K54" s="280">
        <v>550</v>
      </c>
      <c r="L54" s="313">
        <v>1250</v>
      </c>
      <c r="M54" s="314">
        <v>1000</v>
      </c>
      <c r="N54" s="315">
        <v>1000</v>
      </c>
      <c r="O54" s="280">
        <v>900</v>
      </c>
      <c r="P54" s="142"/>
      <c r="Q54" s="177"/>
      <c r="R54" s="199">
        <f>IFERROR(VLOOKUP($B54,prud_nut_data[#All],$B$10,FALSE)*$E$10,"")</f>
        <v>0</v>
      </c>
      <c r="S54" s="199">
        <f>IFERROR(VLOOKUP($B54,prud_nut_data[#All],$B$11,FALSE)*$E$11,"")</f>
        <v>0</v>
      </c>
      <c r="T54" s="199">
        <f>IFERROR(VLOOKUP($B54,prud_nut_data[#All],$B$12,FALSE)*$E$12,"")</f>
        <v>0</v>
      </c>
      <c r="U54" s="177"/>
      <c r="V54" s="177"/>
      <c r="W54" s="200"/>
      <c r="X54" s="200"/>
      <c r="Y54" s="200"/>
      <c r="Z54" s="118"/>
      <c r="AA54" s="118"/>
      <c r="AB54" s="118"/>
      <c r="AC54" s="118"/>
      <c r="AD54" s="118"/>
      <c r="AE54" s="118"/>
    </row>
    <row r="55" spans="1:31" ht="15" customHeight="1" thickBot="1" x14ac:dyDescent="0.3">
      <c r="A55" s="452"/>
      <c r="B55" s="257" t="s">
        <v>73</v>
      </c>
      <c r="C55" s="255" t="s">
        <v>41</v>
      </c>
      <c r="D55" s="380">
        <f t="shared" si="0"/>
        <v>0</v>
      </c>
      <c r="E55" s="256"/>
      <c r="F55" s="291">
        <v>360</v>
      </c>
      <c r="G55" s="292">
        <v>310</v>
      </c>
      <c r="H55" s="293">
        <v>320</v>
      </c>
      <c r="I55" s="291">
        <v>350</v>
      </c>
      <c r="J55" s="294">
        <v>320</v>
      </c>
      <c r="K55" s="295">
        <v>300</v>
      </c>
      <c r="L55" s="316">
        <v>360</v>
      </c>
      <c r="M55" s="317">
        <v>310</v>
      </c>
      <c r="N55" s="318">
        <v>320</v>
      </c>
      <c r="O55" s="295">
        <v>300</v>
      </c>
      <c r="P55" s="142"/>
      <c r="Q55" s="177"/>
      <c r="R55" s="199">
        <f>IFERROR(VLOOKUP($B55,prud_nut_data[#All],$B$10,FALSE)*$E$10,"")</f>
        <v>0</v>
      </c>
      <c r="S55" s="199">
        <f>IFERROR(VLOOKUP($B55,prud_nut_data[#All],$B$11,FALSE)*$E$11,"")</f>
        <v>0</v>
      </c>
      <c r="T55" s="199">
        <f>IFERROR(VLOOKUP($B55,prud_nut_data[#All],$B$12,FALSE)*$E$12,"")</f>
        <v>0</v>
      </c>
      <c r="U55" s="177"/>
      <c r="V55" s="177"/>
      <c r="W55" s="200"/>
      <c r="X55" s="200"/>
      <c r="Y55" s="200"/>
      <c r="Z55" s="118"/>
      <c r="AA55" s="118"/>
      <c r="AB55" s="118"/>
      <c r="AC55" s="118"/>
      <c r="AD55" s="118"/>
      <c r="AE55" s="118"/>
    </row>
    <row r="56" spans="1:31" ht="15" customHeight="1" x14ac:dyDescent="0.25">
      <c r="A56" s="435" t="s">
        <v>370</v>
      </c>
      <c r="B56" s="148" t="s">
        <v>75</v>
      </c>
      <c r="C56" s="149" t="s">
        <v>41</v>
      </c>
      <c r="D56" s="379">
        <f t="shared" si="0"/>
        <v>0</v>
      </c>
      <c r="E56" s="185"/>
      <c r="F56" s="276">
        <v>10</v>
      </c>
      <c r="G56" s="277">
        <v>9</v>
      </c>
      <c r="H56" s="278">
        <v>9</v>
      </c>
      <c r="I56" s="276">
        <v>14.8</v>
      </c>
      <c r="J56" s="279">
        <v>14.8</v>
      </c>
      <c r="K56" s="280">
        <v>16</v>
      </c>
      <c r="L56" s="313">
        <v>10</v>
      </c>
      <c r="M56" s="314">
        <v>9</v>
      </c>
      <c r="N56" s="315">
        <v>9</v>
      </c>
      <c r="O56" s="280">
        <v>20</v>
      </c>
      <c r="P56" s="142"/>
      <c r="Q56" s="177"/>
      <c r="R56" s="199">
        <f>IFERROR(VLOOKUP($B56,prud_nut_data[#All],$B$10,FALSE)*$E$10,"")</f>
        <v>0</v>
      </c>
      <c r="S56" s="199">
        <f>IFERROR(VLOOKUP($B56,prud_nut_data[#All],$B$11,FALSE)*$E$11,"")</f>
        <v>0</v>
      </c>
      <c r="T56" s="199">
        <f>IFERROR(VLOOKUP($B56,prud_nut_data[#All],$B$12,FALSE)*$E$12,"")</f>
        <v>0</v>
      </c>
      <c r="U56" s="177"/>
      <c r="V56" s="177"/>
      <c r="W56" s="200"/>
      <c r="X56" s="200"/>
      <c r="Y56" s="200"/>
      <c r="Z56" s="118"/>
      <c r="AA56" s="118"/>
      <c r="AB56" s="118"/>
      <c r="AC56" s="118"/>
      <c r="AD56" s="118"/>
      <c r="AE56" s="118"/>
    </row>
    <row r="57" spans="1:31" ht="15" customHeight="1" x14ac:dyDescent="0.25">
      <c r="A57" s="436"/>
      <c r="B57" s="182" t="s">
        <v>76</v>
      </c>
      <c r="C57" s="183" t="s">
        <v>41</v>
      </c>
      <c r="D57" s="378">
        <f t="shared" si="0"/>
        <v>0</v>
      </c>
      <c r="E57" s="186"/>
      <c r="F57" s="276">
        <v>1.3</v>
      </c>
      <c r="G57" s="277">
        <v>1.3</v>
      </c>
      <c r="H57" s="278">
        <v>1.3</v>
      </c>
      <c r="I57" s="276">
        <v>1.3</v>
      </c>
      <c r="J57" s="279">
        <v>1.5</v>
      </c>
      <c r="K57" s="280">
        <v>1.5</v>
      </c>
      <c r="L57" s="313">
        <v>1.4</v>
      </c>
      <c r="M57" s="314">
        <v>1.5</v>
      </c>
      <c r="N57" s="315">
        <v>1.5</v>
      </c>
      <c r="O57" s="280">
        <v>1.25</v>
      </c>
      <c r="P57" s="142"/>
      <c r="Q57" s="177"/>
      <c r="R57" s="199">
        <f>IFERROR(VLOOKUP($B57,prud_nut_data[#All],$B$10,FALSE)*$E$10,"")</f>
        <v>0</v>
      </c>
      <c r="S57" s="199">
        <f>IFERROR(VLOOKUP($B57,prud_nut_data[#All],$B$11,FALSE)*$E$11,"")</f>
        <v>0</v>
      </c>
      <c r="T57" s="199">
        <f>IFERROR(VLOOKUP($B57,prud_nut_data[#All],$B$12,FALSE)*$E$12,"")</f>
        <v>0</v>
      </c>
      <c r="U57" s="177"/>
      <c r="V57" s="177"/>
      <c r="W57" s="200"/>
      <c r="X57" s="200"/>
      <c r="Y57" s="200"/>
      <c r="Z57" s="118"/>
      <c r="AA57" s="118"/>
      <c r="AB57" s="118"/>
      <c r="AC57" s="118"/>
      <c r="AD57" s="118"/>
      <c r="AE57" s="118"/>
    </row>
    <row r="58" spans="1:31" ht="15" customHeight="1" x14ac:dyDescent="0.25">
      <c r="A58" s="436"/>
      <c r="B58" s="148" t="s">
        <v>77</v>
      </c>
      <c r="C58" s="149" t="s">
        <v>41</v>
      </c>
      <c r="D58" s="379">
        <f t="shared" si="0"/>
        <v>0</v>
      </c>
      <c r="E58" s="185"/>
      <c r="F58" s="276">
        <v>13</v>
      </c>
      <c r="G58" s="277">
        <v>12</v>
      </c>
      <c r="H58" s="278">
        <v>12</v>
      </c>
      <c r="I58" s="276">
        <v>13</v>
      </c>
      <c r="J58" s="279">
        <v>13</v>
      </c>
      <c r="K58" s="280">
        <v>13</v>
      </c>
      <c r="L58" s="313">
        <v>11</v>
      </c>
      <c r="M58" s="314">
        <v>12</v>
      </c>
      <c r="N58" s="315">
        <v>12</v>
      </c>
      <c r="O58" s="280">
        <v>13</v>
      </c>
      <c r="P58" s="142"/>
      <c r="Q58" s="177"/>
      <c r="R58" s="199">
        <f>IFERROR(VLOOKUP($B58,prud_nut_data[#All],$B$10,FALSE)*$E$10,"")</f>
        <v>0</v>
      </c>
      <c r="S58" s="199">
        <f>IFERROR(VLOOKUP($B58,prud_nut_data[#All],$B$11,FALSE)*$E$11,"")</f>
        <v>0</v>
      </c>
      <c r="T58" s="199">
        <f>IFERROR(VLOOKUP($B58,prud_nut_data[#All],$B$12,FALSE)*$E$12,"")</f>
        <v>0</v>
      </c>
      <c r="U58" s="177"/>
      <c r="V58" s="177"/>
      <c r="W58" s="200"/>
      <c r="X58" s="200"/>
      <c r="Y58" s="200"/>
      <c r="Z58" s="118"/>
      <c r="AA58" s="118"/>
      <c r="AB58" s="118"/>
      <c r="AC58" s="118"/>
      <c r="AD58" s="118"/>
      <c r="AE58" s="118"/>
    </row>
    <row r="59" spans="1:31" ht="15" customHeight="1" x14ac:dyDescent="0.25">
      <c r="A59" s="436"/>
      <c r="B59" s="182" t="s">
        <v>78</v>
      </c>
      <c r="C59" s="183" t="s">
        <v>41</v>
      </c>
      <c r="D59" s="378">
        <f t="shared" si="0"/>
        <v>0</v>
      </c>
      <c r="E59" s="186"/>
      <c r="F59" s="276">
        <v>2.6</v>
      </c>
      <c r="G59" s="277">
        <v>2.6</v>
      </c>
      <c r="H59" s="278">
        <v>2.6</v>
      </c>
      <c r="I59" s="276">
        <v>0.9</v>
      </c>
      <c r="J59" s="279">
        <v>1.4</v>
      </c>
      <c r="K59" s="280">
        <v>3</v>
      </c>
      <c r="L59" s="313">
        <v>5</v>
      </c>
      <c r="M59" s="314">
        <v>5</v>
      </c>
      <c r="N59" s="315">
        <v>5</v>
      </c>
      <c r="O59" s="280">
        <v>3.75</v>
      </c>
      <c r="P59" s="142"/>
      <c r="Q59" s="177"/>
      <c r="R59" s="199">
        <f>IFERROR(VLOOKUP($B59,prud_nut_data[#All],$B$10,FALSE)*$E$10,"")</f>
        <v>0</v>
      </c>
      <c r="S59" s="199">
        <f>IFERROR(VLOOKUP($B59,prud_nut_data[#All],$B$11,FALSE)*$E$11,"")</f>
        <v>0</v>
      </c>
      <c r="T59" s="199">
        <f>IFERROR(VLOOKUP($B59,prud_nut_data[#All],$B$12,FALSE)*$E$12,"")</f>
        <v>0</v>
      </c>
      <c r="U59" s="177"/>
      <c r="V59" s="177"/>
      <c r="W59" s="200"/>
      <c r="X59" s="200"/>
      <c r="Y59" s="200"/>
      <c r="Z59" s="118"/>
      <c r="AA59" s="118"/>
      <c r="AB59" s="118"/>
      <c r="AC59" s="118"/>
      <c r="AD59" s="118"/>
      <c r="AE59" s="118"/>
    </row>
    <row r="60" spans="1:31" ht="15" customHeight="1" x14ac:dyDescent="0.25">
      <c r="A60" s="436"/>
      <c r="B60" s="148" t="s">
        <v>79</v>
      </c>
      <c r="C60" s="149" t="s">
        <v>48</v>
      </c>
      <c r="D60" s="379">
        <f t="shared" si="0"/>
        <v>0</v>
      </c>
      <c r="E60" s="185"/>
      <c r="F60" s="276">
        <v>290</v>
      </c>
      <c r="G60" s="277">
        <v>290</v>
      </c>
      <c r="H60" s="278">
        <v>290</v>
      </c>
      <c r="I60" s="276">
        <v>140</v>
      </c>
      <c r="J60" s="279">
        <v>140</v>
      </c>
      <c r="K60" s="280">
        <v>200</v>
      </c>
      <c r="L60" s="313">
        <v>370</v>
      </c>
      <c r="M60" s="314">
        <v>270</v>
      </c>
      <c r="N60" s="315">
        <v>270</v>
      </c>
      <c r="O60" s="280">
        <v>200</v>
      </c>
      <c r="P60" s="142"/>
      <c r="Q60" s="177"/>
      <c r="R60" s="199">
        <f>IFERROR(VLOOKUP($B60,prud_nut_data[#All],$B$10,FALSE)*$E$10,"")</f>
        <v>0</v>
      </c>
      <c r="S60" s="199">
        <f>IFERROR(VLOOKUP($B60,prud_nut_data[#All],$B$11,FALSE)*$E$11,"")</f>
        <v>0</v>
      </c>
      <c r="T60" s="199">
        <f>IFERROR(VLOOKUP($B60,prud_nut_data[#All],$B$12,FALSE)*$E$12,"")</f>
        <v>0</v>
      </c>
      <c r="U60" s="177"/>
      <c r="V60" s="177"/>
      <c r="W60" s="200"/>
      <c r="X60" s="200"/>
      <c r="Y60" s="200"/>
      <c r="Z60" s="118"/>
      <c r="AA60" s="118"/>
      <c r="AB60" s="118"/>
      <c r="AC60" s="118"/>
      <c r="AD60" s="118"/>
      <c r="AE60" s="118"/>
    </row>
    <row r="61" spans="1:31" ht="15" customHeight="1" x14ac:dyDescent="0.25">
      <c r="A61" s="436"/>
      <c r="B61" s="182" t="s">
        <v>80</v>
      </c>
      <c r="C61" s="183" t="s">
        <v>48</v>
      </c>
      <c r="D61" s="378">
        <f t="shared" si="0"/>
        <v>0</v>
      </c>
      <c r="E61" s="186"/>
      <c r="F61" s="276">
        <v>50</v>
      </c>
      <c r="G61" s="277">
        <v>50</v>
      </c>
      <c r="H61" s="278">
        <v>50</v>
      </c>
      <c r="I61" s="276">
        <v>28</v>
      </c>
      <c r="J61" s="279">
        <v>50</v>
      </c>
      <c r="K61" s="280">
        <v>65</v>
      </c>
      <c r="L61" s="313">
        <v>50</v>
      </c>
      <c r="M61" s="314">
        <v>50</v>
      </c>
      <c r="N61" s="315">
        <v>50</v>
      </c>
      <c r="O61" s="280">
        <v>75</v>
      </c>
      <c r="P61" s="142"/>
      <c r="Q61" s="177"/>
      <c r="R61" s="199">
        <f>IFERROR(VLOOKUP($B61,prud_nut_data[#All],$B$10,FALSE)*$E$10,"")</f>
        <v>0</v>
      </c>
      <c r="S61" s="199">
        <f>IFERROR(VLOOKUP($B61,prud_nut_data[#All],$B$11,FALSE)*$E$11,"")</f>
        <v>0</v>
      </c>
      <c r="T61" s="199">
        <f>IFERROR(VLOOKUP($B61,prud_nut_data[#All],$B$12,FALSE)*$E$12,"")</f>
        <v>0</v>
      </c>
      <c r="U61" s="177"/>
      <c r="V61" s="177"/>
      <c r="W61" s="200"/>
      <c r="X61" s="200"/>
      <c r="Y61" s="200"/>
      <c r="Z61" s="118"/>
      <c r="AA61" s="118"/>
      <c r="AB61" s="118"/>
      <c r="AC61" s="118"/>
      <c r="AD61" s="118"/>
      <c r="AE61" s="118"/>
    </row>
    <row r="62" spans="1:31" ht="15" customHeight="1" x14ac:dyDescent="0.25">
      <c r="A62" s="436"/>
      <c r="B62" s="148" t="s">
        <v>81</v>
      </c>
      <c r="C62" s="149" t="s">
        <v>48</v>
      </c>
      <c r="D62" s="379">
        <f t="shared" si="0"/>
        <v>0</v>
      </c>
      <c r="E62" s="185"/>
      <c r="F62" s="276">
        <v>70</v>
      </c>
      <c r="G62" s="277">
        <v>70</v>
      </c>
      <c r="H62" s="278">
        <v>70</v>
      </c>
      <c r="I62" s="276">
        <v>75</v>
      </c>
      <c r="J62" s="279">
        <v>75</v>
      </c>
      <c r="K62" s="280">
        <v>85</v>
      </c>
      <c r="L62" s="313">
        <v>75</v>
      </c>
      <c r="M62" s="314">
        <v>75</v>
      </c>
      <c r="N62" s="315">
        <v>75</v>
      </c>
      <c r="O62" s="280">
        <v>75</v>
      </c>
      <c r="P62" s="142"/>
      <c r="Q62" s="177"/>
      <c r="R62" s="199">
        <f>IFERROR(VLOOKUP($B62,prud_nut_data[#All],$B$10,FALSE)*$E$10,"")</f>
        <v>0</v>
      </c>
      <c r="S62" s="199">
        <f>IFERROR(VLOOKUP($B62,prud_nut_data[#All],$B$11,FALSE)*$E$11,"")</f>
        <v>0</v>
      </c>
      <c r="T62" s="199">
        <f>IFERROR(VLOOKUP($B62,prud_nut_data[#All],$B$12,FALSE)*$E$12,"")</f>
        <v>0</v>
      </c>
      <c r="U62" s="177"/>
      <c r="V62" s="177"/>
      <c r="W62" s="200"/>
      <c r="X62" s="200"/>
      <c r="Y62" s="200"/>
      <c r="Z62" s="118"/>
      <c r="AA62" s="118"/>
      <c r="AB62" s="118"/>
      <c r="AC62" s="118"/>
      <c r="AD62" s="118"/>
      <c r="AE62" s="118"/>
    </row>
    <row r="63" spans="1:31" ht="15" customHeight="1" thickBot="1" x14ac:dyDescent="0.3">
      <c r="A63" s="437"/>
      <c r="B63" s="203" t="s">
        <v>82</v>
      </c>
      <c r="C63" s="204" t="s">
        <v>48</v>
      </c>
      <c r="D63" s="381">
        <f t="shared" si="0"/>
        <v>0</v>
      </c>
      <c r="E63" s="205"/>
      <c r="F63" s="302">
        <v>44</v>
      </c>
      <c r="G63" s="303">
        <v>45</v>
      </c>
      <c r="H63" s="304">
        <v>45</v>
      </c>
      <c r="I63" s="302">
        <v>5.6</v>
      </c>
      <c r="J63" s="305">
        <v>25</v>
      </c>
      <c r="K63" s="306" t="s">
        <v>44</v>
      </c>
      <c r="L63" s="320">
        <v>45</v>
      </c>
      <c r="M63" s="321">
        <v>45</v>
      </c>
      <c r="N63" s="322">
        <v>45</v>
      </c>
      <c r="O63" s="306">
        <v>70</v>
      </c>
      <c r="P63" s="142"/>
      <c r="Q63" s="177"/>
      <c r="R63" s="199">
        <f>IFERROR(VLOOKUP($B63,prud_nut_data[#All],$B$10,FALSE)*$E$10,"")</f>
        <v>0</v>
      </c>
      <c r="S63" s="199">
        <f>IFERROR(VLOOKUP($B63,prud_nut_data[#All],$B$11,FALSE)*$E$11,"")</f>
        <v>0</v>
      </c>
      <c r="T63" s="199">
        <f>IFERROR(VLOOKUP($B63,prud_nut_data[#All],$B$12,FALSE)*$E$12,"")</f>
        <v>0</v>
      </c>
      <c r="U63" s="177"/>
      <c r="V63" s="177"/>
      <c r="W63" s="200"/>
      <c r="X63" s="200"/>
      <c r="Y63" s="200"/>
      <c r="Z63" s="118"/>
      <c r="AA63" s="118"/>
      <c r="AB63" s="118"/>
      <c r="AC63" s="118"/>
      <c r="AD63" s="118"/>
      <c r="AE63" s="118"/>
    </row>
    <row r="64" spans="1:31" x14ac:dyDescent="0.25">
      <c r="A64" s="142"/>
      <c r="B64" s="142"/>
      <c r="C64" s="142"/>
      <c r="D64" s="142"/>
      <c r="E64" s="142"/>
      <c r="F64" s="171"/>
      <c r="G64" s="142"/>
      <c r="H64" s="142"/>
      <c r="I64" s="142"/>
      <c r="J64" s="142"/>
      <c r="K64" s="142"/>
      <c r="L64" s="142"/>
      <c r="M64" s="142"/>
      <c r="N64" s="142"/>
      <c r="O64" s="142"/>
      <c r="P64" s="142"/>
      <c r="Q64" s="177"/>
      <c r="R64" s="177"/>
      <c r="S64" s="177"/>
      <c r="T64" s="177"/>
      <c r="U64" s="177"/>
      <c r="V64" s="177"/>
      <c r="W64" s="200"/>
      <c r="X64" s="200"/>
      <c r="Y64" s="200"/>
      <c r="Z64" s="118"/>
      <c r="AA64" s="118"/>
      <c r="AB64" s="118"/>
      <c r="AC64" s="118"/>
      <c r="AD64" s="118"/>
      <c r="AE64" s="118"/>
    </row>
    <row r="65" spans="2:31" x14ac:dyDescent="0.25">
      <c r="B65" s="177"/>
      <c r="C65" s="177"/>
      <c r="D65" s="177"/>
      <c r="E65" s="177"/>
      <c r="F65" s="172"/>
      <c r="G65" s="177"/>
      <c r="H65" s="177"/>
      <c r="I65" s="177"/>
      <c r="J65" s="177"/>
      <c r="K65" s="177"/>
      <c r="L65" s="177"/>
      <c r="M65" s="177"/>
      <c r="N65" s="177"/>
      <c r="O65" s="177"/>
      <c r="P65" s="177"/>
      <c r="Q65" s="177"/>
      <c r="R65" s="177"/>
      <c r="S65" s="177"/>
      <c r="T65" s="177"/>
      <c r="U65" s="177"/>
      <c r="V65" s="177"/>
      <c r="W65" s="200"/>
      <c r="X65" s="200"/>
      <c r="Y65" s="200"/>
      <c r="Z65" s="118"/>
      <c r="AA65" s="118"/>
      <c r="AB65" s="118"/>
      <c r="AC65" s="118"/>
      <c r="AD65" s="118"/>
      <c r="AE65" s="118"/>
    </row>
    <row r="66" spans="2:31" x14ac:dyDescent="0.25">
      <c r="B66" s="177"/>
      <c r="C66" s="177"/>
      <c r="D66" s="177"/>
      <c r="E66" s="177"/>
      <c r="F66" s="172"/>
      <c r="G66" s="177"/>
      <c r="H66" s="177"/>
      <c r="I66" s="177"/>
      <c r="J66" s="177"/>
      <c r="K66" s="177"/>
      <c r="L66" s="177"/>
      <c r="M66" s="177"/>
      <c r="N66" s="177"/>
      <c r="O66" s="177"/>
      <c r="P66" s="177"/>
      <c r="Q66" s="177"/>
      <c r="R66" s="177"/>
      <c r="S66" s="177"/>
      <c r="T66" s="177"/>
      <c r="U66" s="177"/>
      <c r="V66" s="177"/>
      <c r="W66" s="200"/>
      <c r="X66" s="200"/>
      <c r="Y66" s="200"/>
      <c r="Z66" s="118"/>
      <c r="AA66" s="118"/>
      <c r="AB66" s="118"/>
      <c r="AC66" s="118"/>
      <c r="AD66" s="118"/>
      <c r="AE66" s="118"/>
    </row>
    <row r="67" spans="2:31" x14ac:dyDescent="0.25">
      <c r="B67" s="177"/>
      <c r="C67" s="177"/>
      <c r="D67" s="177"/>
      <c r="E67" s="177"/>
      <c r="F67" s="172"/>
      <c r="G67" s="177"/>
      <c r="H67" s="177"/>
      <c r="I67" s="177"/>
      <c r="J67" s="177"/>
      <c r="K67" s="177"/>
      <c r="L67" s="177"/>
      <c r="M67" s="177"/>
      <c r="N67" s="177"/>
      <c r="O67" s="177"/>
      <c r="P67" s="177"/>
      <c r="Q67" s="177"/>
      <c r="R67" s="177"/>
      <c r="S67" s="177"/>
      <c r="T67" s="177"/>
      <c r="U67" s="177"/>
      <c r="V67" s="177"/>
      <c r="W67" s="200"/>
      <c r="X67" s="200"/>
      <c r="Y67" s="200"/>
      <c r="Z67" s="118"/>
      <c r="AA67" s="118"/>
      <c r="AB67" s="118"/>
      <c r="AC67" s="118"/>
      <c r="AD67" s="118"/>
      <c r="AE67" s="118"/>
    </row>
    <row r="68" spans="2:31" x14ac:dyDescent="0.25">
      <c r="B68" s="177"/>
      <c r="C68" s="177"/>
      <c r="D68" s="177"/>
      <c r="E68" s="177"/>
      <c r="F68" s="172"/>
      <c r="G68" s="177"/>
      <c r="H68" s="177"/>
      <c r="I68" s="177"/>
      <c r="J68" s="177"/>
      <c r="K68" s="177"/>
      <c r="L68" s="177"/>
      <c r="M68" s="177"/>
      <c r="N68" s="177"/>
      <c r="O68" s="177"/>
      <c r="P68" s="177"/>
      <c r="Q68" s="177"/>
      <c r="R68" s="177"/>
      <c r="S68" s="177"/>
      <c r="T68" s="177"/>
      <c r="U68" s="177"/>
      <c r="V68" s="177"/>
      <c r="W68" s="200"/>
      <c r="X68" s="200"/>
      <c r="Y68" s="200"/>
      <c r="Z68" s="118"/>
      <c r="AA68" s="118"/>
      <c r="AB68" s="118"/>
      <c r="AC68" s="118"/>
      <c r="AD68" s="118"/>
      <c r="AE68" s="118"/>
    </row>
    <row r="69" spans="2:31" x14ac:dyDescent="0.25">
      <c r="B69" s="177"/>
      <c r="C69" s="177"/>
      <c r="D69" s="177"/>
      <c r="E69" s="177"/>
      <c r="F69" s="172"/>
      <c r="G69" s="177"/>
      <c r="H69" s="177"/>
      <c r="I69" s="177"/>
      <c r="J69" s="177"/>
      <c r="K69" s="177"/>
      <c r="L69" s="177"/>
      <c r="M69" s="177"/>
      <c r="N69" s="177"/>
      <c r="O69" s="177"/>
      <c r="P69" s="177"/>
      <c r="Q69" s="177"/>
      <c r="R69" s="177"/>
      <c r="S69" s="177"/>
      <c r="T69" s="177"/>
      <c r="U69" s="177"/>
      <c r="V69" s="177"/>
      <c r="W69" s="177"/>
      <c r="X69" s="177"/>
      <c r="Y69" s="177"/>
    </row>
    <row r="70" spans="2:31" x14ac:dyDescent="0.25">
      <c r="B70" s="177"/>
      <c r="C70" s="177"/>
      <c r="D70" s="177"/>
      <c r="E70" s="177"/>
      <c r="F70" s="172"/>
      <c r="G70" s="177"/>
      <c r="H70" s="177"/>
      <c r="I70" s="177"/>
      <c r="J70" s="177"/>
      <c r="K70" s="177"/>
      <c r="L70" s="177"/>
      <c r="M70" s="177"/>
      <c r="N70" s="177"/>
      <c r="O70" s="177"/>
      <c r="P70" s="177"/>
      <c r="Q70" s="177"/>
      <c r="R70" s="177"/>
      <c r="S70" s="177"/>
      <c r="T70" s="177"/>
      <c r="U70" s="177"/>
      <c r="V70" s="177"/>
      <c r="W70" s="177"/>
      <c r="X70" s="177"/>
      <c r="Y70" s="177"/>
    </row>
    <row r="71" spans="2:31" x14ac:dyDescent="0.25">
      <c r="B71" s="177"/>
      <c r="C71" s="177"/>
      <c r="D71" s="177"/>
      <c r="E71" s="177"/>
      <c r="F71" s="172"/>
      <c r="G71" s="177"/>
      <c r="H71" s="177"/>
      <c r="I71" s="177"/>
      <c r="J71" s="177"/>
      <c r="K71" s="177"/>
      <c r="L71" s="177"/>
      <c r="M71" s="177"/>
      <c r="N71" s="177"/>
      <c r="O71" s="177"/>
      <c r="P71" s="177"/>
      <c r="Q71" s="177"/>
      <c r="R71" s="177"/>
      <c r="S71" s="177"/>
      <c r="T71" s="177"/>
      <c r="U71" s="177"/>
      <c r="V71" s="177"/>
      <c r="W71" s="177"/>
      <c r="X71" s="177"/>
      <c r="Y71" s="177"/>
    </row>
    <row r="72" spans="2:31" x14ac:dyDescent="0.25">
      <c r="B72" s="177"/>
      <c r="C72" s="177"/>
      <c r="D72" s="177"/>
      <c r="E72" s="177"/>
      <c r="F72" s="172"/>
      <c r="G72" s="177"/>
      <c r="H72" s="177"/>
      <c r="I72" s="177"/>
      <c r="J72" s="177"/>
      <c r="K72" s="177"/>
      <c r="L72" s="177"/>
      <c r="M72" s="177"/>
      <c r="N72" s="177"/>
      <c r="O72" s="177"/>
      <c r="P72" s="177"/>
      <c r="Q72" s="177"/>
      <c r="R72" s="177"/>
      <c r="S72" s="177"/>
      <c r="T72" s="177"/>
      <c r="U72" s="177"/>
      <c r="V72" s="177"/>
      <c r="W72" s="177"/>
      <c r="X72" s="177"/>
      <c r="Y72" s="177"/>
    </row>
    <row r="73" spans="2:31" x14ac:dyDescent="0.25">
      <c r="B73" s="177"/>
      <c r="C73" s="177"/>
      <c r="D73" s="177"/>
      <c r="E73" s="177"/>
      <c r="F73" s="172"/>
      <c r="G73" s="177"/>
      <c r="H73" s="177"/>
      <c r="I73" s="177"/>
      <c r="J73" s="177"/>
      <c r="K73" s="177"/>
      <c r="L73" s="177"/>
      <c r="M73" s="177"/>
      <c r="N73" s="177"/>
      <c r="O73" s="177"/>
      <c r="P73" s="177"/>
      <c r="Q73" s="177"/>
      <c r="R73" s="177"/>
      <c r="S73" s="177"/>
      <c r="T73" s="177"/>
      <c r="U73" s="177"/>
      <c r="V73" s="177"/>
      <c r="W73" s="177"/>
      <c r="X73" s="177"/>
      <c r="Y73" s="177"/>
    </row>
    <row r="74" spans="2:31" x14ac:dyDescent="0.25">
      <c r="B74" s="177"/>
      <c r="C74" s="177"/>
      <c r="D74" s="177"/>
      <c r="E74" s="177"/>
      <c r="F74" s="172"/>
      <c r="G74" s="177"/>
      <c r="H74" s="177"/>
      <c r="I74" s="177"/>
      <c r="J74" s="177"/>
      <c r="K74" s="177"/>
      <c r="L74" s="177"/>
      <c r="M74" s="177"/>
      <c r="N74" s="177"/>
      <c r="O74" s="177"/>
      <c r="P74" s="177"/>
      <c r="Q74" s="177"/>
      <c r="R74" s="177"/>
      <c r="S74" s="177"/>
      <c r="T74" s="177"/>
      <c r="U74" s="177"/>
      <c r="V74" s="177"/>
      <c r="W74" s="177"/>
      <c r="X74" s="177"/>
      <c r="Y74" s="177"/>
    </row>
    <row r="75" spans="2:31" x14ac:dyDescent="0.25">
      <c r="B75" s="177"/>
      <c r="C75" s="177"/>
      <c r="D75" s="177"/>
      <c r="E75" s="177"/>
      <c r="F75" s="172"/>
      <c r="G75" s="177"/>
      <c r="H75" s="177"/>
      <c r="I75" s="177"/>
      <c r="J75" s="177"/>
      <c r="K75" s="177"/>
      <c r="L75" s="177"/>
      <c r="M75" s="177"/>
      <c r="N75" s="177"/>
      <c r="O75" s="177"/>
      <c r="P75" s="177"/>
      <c r="Q75" s="177"/>
      <c r="R75" s="177"/>
      <c r="S75" s="177"/>
      <c r="T75" s="177"/>
      <c r="U75" s="177"/>
      <c r="V75" s="177"/>
      <c r="W75" s="177"/>
      <c r="X75" s="177"/>
      <c r="Y75" s="177"/>
    </row>
    <row r="76" spans="2:31" x14ac:dyDescent="0.25">
      <c r="B76" s="177"/>
      <c r="C76" s="177"/>
      <c r="D76" s="177"/>
      <c r="E76" s="177"/>
      <c r="F76" s="172"/>
      <c r="G76" s="177"/>
      <c r="H76" s="177"/>
      <c r="I76" s="177"/>
      <c r="J76" s="177"/>
      <c r="K76" s="177"/>
      <c r="L76" s="177"/>
      <c r="M76" s="177"/>
      <c r="N76" s="177"/>
      <c r="O76" s="177"/>
      <c r="P76" s="177"/>
      <c r="Q76" s="177"/>
      <c r="R76" s="177"/>
      <c r="S76" s="177"/>
      <c r="T76" s="177"/>
      <c r="U76" s="177"/>
      <c r="V76" s="177"/>
      <c r="W76" s="177"/>
      <c r="X76" s="177"/>
      <c r="Y76" s="177"/>
    </row>
    <row r="77" spans="2:31" x14ac:dyDescent="0.25">
      <c r="B77" s="177"/>
      <c r="C77" s="177"/>
      <c r="D77" s="177"/>
      <c r="E77" s="177"/>
      <c r="F77" s="172"/>
      <c r="G77" s="177"/>
      <c r="H77" s="177"/>
      <c r="I77" s="177"/>
      <c r="J77" s="177"/>
      <c r="K77" s="177"/>
      <c r="L77" s="177"/>
      <c r="M77" s="177"/>
      <c r="N77" s="177"/>
      <c r="O77" s="177"/>
      <c r="P77" s="177"/>
      <c r="Q77" s="177"/>
      <c r="R77" s="177"/>
      <c r="S77" s="177"/>
      <c r="T77" s="177"/>
      <c r="U77" s="177"/>
      <c r="V77" s="177"/>
      <c r="W77" s="177"/>
      <c r="X77" s="177"/>
      <c r="Y77" s="177"/>
    </row>
    <row r="78" spans="2:31" x14ac:dyDescent="0.25">
      <c r="B78" s="177"/>
      <c r="C78" s="177"/>
      <c r="D78" s="177"/>
      <c r="E78" s="177"/>
      <c r="F78" s="172"/>
      <c r="G78" s="177"/>
      <c r="H78" s="177"/>
      <c r="I78" s="177"/>
      <c r="J78" s="177"/>
      <c r="K78" s="177"/>
      <c r="L78" s="177"/>
      <c r="M78" s="177"/>
      <c r="N78" s="177"/>
      <c r="O78" s="177"/>
      <c r="P78" s="177"/>
      <c r="Q78" s="177"/>
      <c r="R78" s="177"/>
      <c r="S78" s="177"/>
      <c r="T78" s="177"/>
      <c r="U78" s="177"/>
      <c r="V78" s="177"/>
      <c r="W78" s="177"/>
      <c r="X78" s="177"/>
      <c r="Y78" s="177"/>
    </row>
    <row r="79" spans="2:31" x14ac:dyDescent="0.25">
      <c r="B79" s="177"/>
      <c r="C79" s="177"/>
      <c r="D79" s="177"/>
      <c r="E79" s="177"/>
      <c r="F79" s="172"/>
      <c r="G79" s="177"/>
      <c r="H79" s="177"/>
      <c r="I79" s="177"/>
      <c r="J79" s="177"/>
      <c r="K79" s="177"/>
      <c r="L79" s="177"/>
      <c r="M79" s="177"/>
      <c r="N79" s="177"/>
      <c r="O79" s="177"/>
      <c r="P79" s="177"/>
      <c r="Q79" s="177"/>
      <c r="R79" s="177"/>
      <c r="S79" s="177"/>
      <c r="T79" s="177"/>
      <c r="U79" s="177"/>
      <c r="V79" s="177"/>
      <c r="W79" s="177"/>
      <c r="X79" s="177"/>
      <c r="Y79" s="177"/>
    </row>
    <row r="80" spans="2:31" x14ac:dyDescent="0.25">
      <c r="Q80" s="177"/>
      <c r="R80" s="177"/>
      <c r="S80" s="177"/>
      <c r="T80" s="177"/>
      <c r="U80" s="177"/>
      <c r="V80" s="177"/>
      <c r="W80" s="177"/>
      <c r="X80" s="177"/>
      <c r="Y80" s="177"/>
    </row>
  </sheetData>
  <sheetProtection algorithmName="SHA-512" hashValue="4aQKBSxm4A9wXC2prFj6seXvhMwhjfyGwYh4zlO2iZ0SfIQvzh7BWBxp0TSnewinyZXEO5P/BqBNygkA8A9JUQ==" saltValue="rRxq5E7LMLvi7v094TzWHg==" spinCount="100000" sheet="1" formatColumns="0" formatRows="0"/>
  <protectedRanges>
    <protectedRange sqref="E15:E19" name="Lact_databases"/>
    <protectedRange sqref="E15:E19" name="Preg_databases"/>
    <protectedRange sqref="C10:C12" name="Lact_dropdowns"/>
    <protectedRange sqref="E10:E12" name="Lact_PE"/>
    <protectedRange sqref="D10:D12" name="Lact_logos"/>
  </protectedRanges>
  <mergeCells count="31">
    <mergeCell ref="K22:K24"/>
    <mergeCell ref="L22:N24"/>
    <mergeCell ref="O22:O24"/>
    <mergeCell ref="K25:K26"/>
    <mergeCell ref="A56:A63"/>
    <mergeCell ref="A50:A55"/>
    <mergeCell ref="A34:A49"/>
    <mergeCell ref="A27:A33"/>
    <mergeCell ref="L25:L26"/>
    <mergeCell ref="F25:F26"/>
    <mergeCell ref="G25:G26"/>
    <mergeCell ref="H25:H26"/>
    <mergeCell ref="I25:I26"/>
    <mergeCell ref="J25:J26"/>
    <mergeCell ref="D23:D25"/>
    <mergeCell ref="B1:P4"/>
    <mergeCell ref="E22:E26"/>
    <mergeCell ref="B5:P6"/>
    <mergeCell ref="I22:J24"/>
    <mergeCell ref="F22:H24"/>
    <mergeCell ref="C19:D19"/>
    <mergeCell ref="C18:D18"/>
    <mergeCell ref="C15:D15"/>
    <mergeCell ref="C16:D16"/>
    <mergeCell ref="C17:D17"/>
    <mergeCell ref="C14:E14"/>
    <mergeCell ref="C8:E8"/>
    <mergeCell ref="C9:D9"/>
    <mergeCell ref="M25:M26"/>
    <mergeCell ref="N25:N26"/>
    <mergeCell ref="O25:O26"/>
  </mergeCells>
  <conditionalFormatting sqref="F22:H63">
    <cfRule type="expression" dxfId="10" priority="5" stopIfTrue="1">
      <formula>$E$15="No"</formula>
    </cfRule>
  </conditionalFormatting>
  <conditionalFormatting sqref="F27:O63">
    <cfRule type="cellIs" dxfId="8" priority="150" operator="equal">
      <formula>"ND"</formula>
    </cfRule>
    <cfRule type="cellIs" dxfId="7" priority="151" operator="greaterThan">
      <formula>$D27</formula>
    </cfRule>
  </conditionalFormatting>
  <conditionalFormatting sqref="I22:J63">
    <cfRule type="expression" dxfId="6" priority="4" stopIfTrue="1">
      <formula>$E$16="No"</formula>
    </cfRule>
  </conditionalFormatting>
  <conditionalFormatting sqref="K22:K63">
    <cfRule type="expression" dxfId="4" priority="3" stopIfTrue="1">
      <formula>$E$17="No"</formula>
    </cfRule>
  </conditionalFormatting>
  <conditionalFormatting sqref="L22:N63">
    <cfRule type="expression" dxfId="2" priority="2" stopIfTrue="1">
      <formula>$E$18="No"</formula>
    </cfRule>
  </conditionalFormatting>
  <conditionalFormatting sqref="O22:O63">
    <cfRule type="expression" dxfId="0" priority="1" stopIfTrue="1">
      <formula>$E$19="No"</formula>
    </cfRule>
  </conditionalFormatting>
  <dataValidations count="1">
    <dataValidation type="list" allowBlank="1" showInputMessage="1" showErrorMessage="1" sqref="E15:E19" xr:uid="{99CED98A-365E-4376-9579-DAB23BC80CC7}">
      <formula1>"Yes,No"</formula1>
    </dataValidation>
  </dataValidations>
  <pageMargins left="0.70866141732283472" right="0.70866141732283472" top="0.74803149606299213" bottom="0.74803149606299213" header="0.31496062992125984" footer="0.31496062992125984"/>
  <pageSetup paperSize="9" scale="44" orientation="portrait" r:id="rId1"/>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140" id="{D5372A99-2B4C-47A0-833F-30CC0620F0D0}">
            <xm:f>$D34&gt;TULs!AC12</xm:f>
            <x14:dxf>
              <fill>
                <patternFill>
                  <bgColor rgb="FFFF0000"/>
                </patternFill>
              </fill>
            </x14:dxf>
          </x14:cfRule>
          <xm:sqref>F34:H63</xm:sqref>
        </x14:conditionalFormatting>
        <x14:conditionalFormatting xmlns:xm="http://schemas.microsoft.com/office/excel/2006/main">
          <x14:cfRule type="expression" priority="141" id="{D5372A99-2B4C-47A0-833F-30CC0620F0D0}">
            <xm:f>$D34&gt;TULs!AH12</xm:f>
            <x14:dxf>
              <fill>
                <patternFill>
                  <bgColor rgb="FFFF0000"/>
                </patternFill>
              </fill>
            </x14:dxf>
          </x14:cfRule>
          <xm:sqref>I34:J63</xm:sqref>
        </x14:conditionalFormatting>
        <x14:conditionalFormatting xmlns:xm="http://schemas.microsoft.com/office/excel/2006/main">
          <x14:cfRule type="expression" priority="142" id="{D5372A99-2B4C-47A0-833F-30CC0620F0D0}">
            <xm:f>$D34&gt;TULs!AK12</xm:f>
            <x14:dxf>
              <fill>
                <patternFill>
                  <bgColor rgb="FFFF0000"/>
                </patternFill>
              </fill>
            </x14:dxf>
          </x14:cfRule>
          <xm:sqref>K34:K63</xm:sqref>
        </x14:conditionalFormatting>
        <x14:conditionalFormatting xmlns:xm="http://schemas.microsoft.com/office/excel/2006/main">
          <x14:cfRule type="expression" priority="143" id="{D5372A99-2B4C-47A0-833F-30CC0620F0D0}">
            <xm:f>$D34&gt;TULs!AO12</xm:f>
            <x14:dxf>
              <fill>
                <patternFill>
                  <bgColor rgb="FFFF0000"/>
                </patternFill>
              </fill>
            </x14:dxf>
          </x14:cfRule>
          <xm:sqref>L34:N63</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597090C9-2B70-4FF7-A67E-0E077B7811A2}">
          <x14:formula1>
            <xm:f>'Custom Products'!$A$55:$A$74</xm:f>
          </x14:formula1>
          <xm:sqref>C10:C12</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336E2A-B16C-4A97-9B0A-F1943817640E}">
  <sheetPr codeName="Sheet9">
    <tabColor theme="4" tint="0.79998168889431442"/>
  </sheetPr>
  <dimension ref="A1:Q46"/>
  <sheetViews>
    <sheetView workbookViewId="0">
      <selection activeCell="B4" sqref="B4:J7"/>
    </sheetView>
  </sheetViews>
  <sheetFormatPr defaultRowHeight="15" x14ac:dyDescent="0.25"/>
  <cols>
    <col min="1" max="1" width="3.42578125" customWidth="1"/>
  </cols>
  <sheetData>
    <row r="1" spans="1:17" x14ac:dyDescent="0.25">
      <c r="A1" s="478" t="s">
        <v>189</v>
      </c>
      <c r="B1" s="478"/>
      <c r="C1" s="478"/>
      <c r="D1" s="478"/>
      <c r="E1" s="478"/>
      <c r="F1" s="478"/>
      <c r="G1" s="478"/>
      <c r="H1" s="478"/>
      <c r="I1" s="478"/>
      <c r="J1" s="478"/>
      <c r="K1" s="478"/>
    </row>
    <row r="2" spans="1:17" x14ac:dyDescent="0.25">
      <c r="A2" s="478"/>
      <c r="B2" s="478"/>
      <c r="C2" s="478"/>
      <c r="D2" s="478"/>
      <c r="E2" s="478"/>
      <c r="F2" s="478"/>
      <c r="G2" s="478"/>
      <c r="H2" s="478"/>
      <c r="I2" s="478"/>
      <c r="J2" s="478"/>
      <c r="K2" s="478"/>
    </row>
    <row r="3" spans="1:17" x14ac:dyDescent="0.25">
      <c r="A3" s="146"/>
      <c r="B3" s="146"/>
      <c r="C3" s="146"/>
      <c r="D3" s="146"/>
      <c r="E3" s="146"/>
      <c r="F3" s="146"/>
      <c r="G3" s="146"/>
      <c r="H3" s="146"/>
      <c r="I3" s="146"/>
      <c r="J3" s="146"/>
      <c r="K3" s="146"/>
    </row>
    <row r="4" spans="1:17" ht="52.5" customHeight="1" x14ac:dyDescent="0.25">
      <c r="A4" s="146"/>
      <c r="B4" s="479" t="s">
        <v>371</v>
      </c>
      <c r="C4" s="479"/>
      <c r="D4" s="479"/>
      <c r="E4" s="479"/>
      <c r="F4" s="479"/>
      <c r="G4" s="479"/>
      <c r="H4" s="479"/>
      <c r="I4" s="479"/>
      <c r="J4" s="479"/>
      <c r="K4" s="146"/>
      <c r="N4" s="483" t="s">
        <v>373</v>
      </c>
      <c r="O4" s="483"/>
      <c r="P4" s="483"/>
      <c r="Q4" s="483"/>
    </row>
    <row r="5" spans="1:17" ht="37.5" customHeight="1" x14ac:dyDescent="0.25">
      <c r="A5" s="146"/>
      <c r="B5" s="479"/>
      <c r="C5" s="479"/>
      <c r="D5" s="479"/>
      <c r="E5" s="479"/>
      <c r="F5" s="479"/>
      <c r="G5" s="479"/>
      <c r="H5" s="479"/>
      <c r="I5" s="479"/>
      <c r="J5" s="479"/>
      <c r="K5" s="146"/>
      <c r="N5" s="483"/>
      <c r="O5" s="483"/>
      <c r="P5" s="483"/>
      <c r="Q5" s="483"/>
    </row>
    <row r="6" spans="1:17" ht="48.75" customHeight="1" x14ac:dyDescent="0.25">
      <c r="A6" s="146"/>
      <c r="B6" s="479"/>
      <c r="C6" s="479"/>
      <c r="D6" s="479"/>
      <c r="E6" s="479"/>
      <c r="F6" s="479"/>
      <c r="G6" s="479"/>
      <c r="H6" s="479"/>
      <c r="I6" s="479"/>
      <c r="J6" s="479"/>
      <c r="K6" s="146"/>
      <c r="N6" s="483"/>
      <c r="O6" s="483"/>
      <c r="P6" s="483"/>
      <c r="Q6" s="483"/>
    </row>
    <row r="7" spans="1:17" ht="63.75" customHeight="1" x14ac:dyDescent="0.25">
      <c r="A7" s="146"/>
      <c r="B7" s="479"/>
      <c r="C7" s="479"/>
      <c r="D7" s="479"/>
      <c r="E7" s="479"/>
      <c r="F7" s="479"/>
      <c r="G7" s="479"/>
      <c r="H7" s="479"/>
      <c r="I7" s="479"/>
      <c r="J7" s="479"/>
      <c r="K7" s="146"/>
    </row>
    <row r="8" spans="1:17" x14ac:dyDescent="0.25">
      <c r="A8" s="146"/>
      <c r="B8" s="146"/>
      <c r="C8" s="146"/>
      <c r="D8" s="146"/>
      <c r="E8" s="146"/>
      <c r="F8" s="146"/>
      <c r="G8" s="146"/>
      <c r="H8" s="146"/>
      <c r="I8" s="146"/>
      <c r="J8" s="146"/>
      <c r="K8" s="146"/>
    </row>
    <row r="9" spans="1:17" x14ac:dyDescent="0.25">
      <c r="A9" s="146"/>
      <c r="B9" s="150" t="s">
        <v>190</v>
      </c>
      <c r="C9" s="146"/>
      <c r="D9" s="146"/>
      <c r="E9" s="146"/>
      <c r="F9" s="146"/>
      <c r="G9" s="146"/>
      <c r="H9" s="146"/>
      <c r="I9" s="146"/>
      <c r="J9" s="146"/>
      <c r="K9" s="146"/>
    </row>
    <row r="10" spans="1:17" x14ac:dyDescent="0.25">
      <c r="A10" s="146"/>
      <c r="B10" s="146" t="s">
        <v>191</v>
      </c>
      <c r="C10" s="146"/>
      <c r="D10" s="146"/>
      <c r="E10" s="146"/>
      <c r="F10" s="146"/>
      <c r="G10" s="146"/>
      <c r="H10" s="146"/>
      <c r="I10" s="146"/>
      <c r="J10" s="146"/>
      <c r="K10" s="146"/>
    </row>
    <row r="11" spans="1:17" x14ac:dyDescent="0.25">
      <c r="A11" s="146"/>
      <c r="B11" s="146" t="s">
        <v>192</v>
      </c>
      <c r="C11" s="146"/>
      <c r="D11" s="146"/>
      <c r="E11" s="146"/>
      <c r="F11" s="146"/>
      <c r="G11" s="146"/>
      <c r="H11" s="146"/>
      <c r="I11" s="146"/>
      <c r="J11" s="146"/>
      <c r="K11" s="146"/>
    </row>
    <row r="12" spans="1:17" x14ac:dyDescent="0.25">
      <c r="A12" s="146"/>
      <c r="B12" s="146" t="s">
        <v>193</v>
      </c>
      <c r="C12" s="146"/>
      <c r="D12" s="146"/>
      <c r="E12" s="146"/>
      <c r="F12" s="146"/>
      <c r="G12" s="146"/>
      <c r="H12" s="146"/>
      <c r="I12" s="146"/>
      <c r="J12" s="146"/>
      <c r="K12" s="146"/>
    </row>
    <row r="13" spans="1:17" x14ac:dyDescent="0.25">
      <c r="A13" s="146"/>
      <c r="B13" s="146" t="s">
        <v>218</v>
      </c>
      <c r="C13" s="146"/>
      <c r="D13" s="146"/>
      <c r="E13" s="146"/>
      <c r="F13" s="146"/>
      <c r="G13" s="146"/>
      <c r="H13" s="146"/>
      <c r="I13" s="146"/>
      <c r="J13" s="146"/>
      <c r="K13" s="146"/>
    </row>
    <row r="14" spans="1:17" x14ac:dyDescent="0.25">
      <c r="A14" s="146"/>
      <c r="B14" s="146" t="s">
        <v>194</v>
      </c>
      <c r="C14" s="146"/>
      <c r="D14" s="146"/>
      <c r="E14" s="146"/>
      <c r="F14" s="146"/>
      <c r="G14" s="146"/>
      <c r="H14" s="146"/>
      <c r="I14" s="146"/>
      <c r="J14" s="146"/>
      <c r="K14" s="146"/>
    </row>
    <row r="15" spans="1:17" x14ac:dyDescent="0.25">
      <c r="A15" s="146"/>
      <c r="B15" s="146" t="s">
        <v>195</v>
      </c>
      <c r="C15" s="146"/>
      <c r="D15" s="146"/>
      <c r="E15" s="146"/>
      <c r="F15" s="146"/>
      <c r="G15" s="146"/>
      <c r="H15" s="146"/>
      <c r="I15" s="146"/>
      <c r="J15" s="146"/>
      <c r="K15" s="146"/>
    </row>
    <row r="16" spans="1:17" x14ac:dyDescent="0.25">
      <c r="A16" s="146"/>
      <c r="B16" s="146" t="s">
        <v>196</v>
      </c>
      <c r="C16" s="146"/>
      <c r="D16" s="146"/>
      <c r="E16" s="146"/>
      <c r="F16" s="146"/>
      <c r="G16" s="146"/>
      <c r="H16" s="146"/>
      <c r="I16" s="146"/>
      <c r="J16" s="146"/>
      <c r="K16" s="146"/>
    </row>
    <row r="17" spans="1:11" x14ac:dyDescent="0.25">
      <c r="A17" s="146"/>
      <c r="B17" s="146" t="s">
        <v>197</v>
      </c>
      <c r="C17" s="146"/>
      <c r="D17" s="146"/>
      <c r="E17" s="146"/>
      <c r="F17" s="146"/>
      <c r="G17" s="146"/>
      <c r="H17" s="146"/>
      <c r="I17" s="146"/>
      <c r="J17" s="146"/>
      <c r="K17" s="146"/>
    </row>
    <row r="18" spans="1:11" x14ac:dyDescent="0.25">
      <c r="A18" s="146"/>
      <c r="B18" s="146" t="s">
        <v>198</v>
      </c>
      <c r="C18" s="146"/>
      <c r="D18" s="146"/>
      <c r="E18" s="146"/>
      <c r="F18" s="146"/>
      <c r="G18" s="146"/>
      <c r="H18" s="146"/>
      <c r="I18" s="146"/>
      <c r="J18" s="146"/>
      <c r="K18" s="146"/>
    </row>
    <row r="19" spans="1:11" x14ac:dyDescent="0.25">
      <c r="A19" s="146"/>
      <c r="B19" s="146" t="s">
        <v>199</v>
      </c>
      <c r="C19" s="146"/>
      <c r="D19" s="146"/>
      <c r="E19" s="146"/>
      <c r="F19" s="146"/>
      <c r="G19" s="146"/>
      <c r="H19" s="146"/>
      <c r="I19" s="146"/>
      <c r="J19" s="146"/>
      <c r="K19" s="146"/>
    </row>
    <row r="20" spans="1:11" x14ac:dyDescent="0.25">
      <c r="A20" s="146"/>
      <c r="B20" s="146" t="s">
        <v>200</v>
      </c>
      <c r="C20" s="146"/>
      <c r="D20" s="146"/>
      <c r="E20" s="146"/>
      <c r="F20" s="146"/>
      <c r="G20" s="146"/>
      <c r="H20" s="146"/>
      <c r="I20" s="146"/>
      <c r="J20" s="146"/>
      <c r="K20" s="146"/>
    </row>
    <row r="21" spans="1:11" x14ac:dyDescent="0.25">
      <c r="A21" s="146"/>
      <c r="B21" s="146" t="s">
        <v>201</v>
      </c>
      <c r="C21" s="146"/>
      <c r="D21" s="146"/>
      <c r="E21" s="146"/>
      <c r="F21" s="146"/>
      <c r="G21" s="146"/>
      <c r="H21" s="146"/>
      <c r="I21" s="146"/>
      <c r="J21" s="146"/>
      <c r="K21" s="146"/>
    </row>
    <row r="22" spans="1:11" x14ac:dyDescent="0.25">
      <c r="A22" s="146"/>
      <c r="B22" s="146" t="s">
        <v>202</v>
      </c>
      <c r="C22" s="146"/>
      <c r="D22" s="146"/>
      <c r="E22" s="146"/>
      <c r="F22" s="146"/>
      <c r="G22" s="146"/>
      <c r="H22" s="146"/>
      <c r="I22" s="146"/>
      <c r="J22" s="146"/>
      <c r="K22" s="146"/>
    </row>
    <row r="23" spans="1:11" x14ac:dyDescent="0.25">
      <c r="A23" s="146"/>
      <c r="B23" s="146" t="s">
        <v>203</v>
      </c>
      <c r="C23" s="146"/>
      <c r="D23" s="146"/>
      <c r="E23" s="146"/>
      <c r="F23" s="146"/>
      <c r="G23" s="146"/>
      <c r="H23" s="146"/>
      <c r="I23" s="146"/>
      <c r="J23" s="146"/>
      <c r="K23" s="146"/>
    </row>
    <row r="24" spans="1:11" x14ac:dyDescent="0.25">
      <c r="A24" s="146"/>
      <c r="B24" s="146" t="s">
        <v>204</v>
      </c>
      <c r="C24" s="146"/>
      <c r="D24" s="146"/>
      <c r="E24" s="146"/>
      <c r="F24" s="146"/>
      <c r="G24" s="146"/>
      <c r="H24" s="146"/>
      <c r="I24" s="146"/>
      <c r="J24" s="146"/>
      <c r="K24" s="146"/>
    </row>
    <row r="25" spans="1:11" x14ac:dyDescent="0.25">
      <c r="A25" s="146"/>
      <c r="B25" s="146" t="s">
        <v>205</v>
      </c>
      <c r="C25" s="146"/>
      <c r="D25" s="146"/>
      <c r="E25" s="146"/>
      <c r="F25" s="146"/>
      <c r="G25" s="146"/>
      <c r="H25" s="146"/>
      <c r="I25" s="146"/>
      <c r="J25" s="146"/>
      <c r="K25" s="146"/>
    </row>
    <row r="26" spans="1:11" x14ac:dyDescent="0.25">
      <c r="A26" s="146"/>
      <c r="B26" s="146" t="s">
        <v>206</v>
      </c>
      <c r="C26" s="146"/>
      <c r="D26" s="146"/>
      <c r="E26" s="146"/>
      <c r="F26" s="146"/>
      <c r="G26" s="146"/>
      <c r="H26" s="146"/>
      <c r="I26" s="146"/>
      <c r="J26" s="146"/>
      <c r="K26" s="146"/>
    </row>
    <row r="27" spans="1:11" x14ac:dyDescent="0.25">
      <c r="A27" s="146"/>
      <c r="B27" s="146" t="s">
        <v>207</v>
      </c>
      <c r="C27" s="146"/>
      <c r="D27" s="146"/>
      <c r="E27" s="146"/>
      <c r="F27" s="146"/>
      <c r="G27" s="146"/>
      <c r="H27" s="146"/>
      <c r="I27" s="146"/>
      <c r="J27" s="146"/>
      <c r="K27" s="146"/>
    </row>
    <row r="28" spans="1:11" x14ac:dyDescent="0.25">
      <c r="A28" s="146"/>
      <c r="B28" s="146" t="s">
        <v>208</v>
      </c>
      <c r="C28" s="146"/>
      <c r="D28" s="146"/>
      <c r="E28" s="146"/>
      <c r="F28" s="146"/>
      <c r="G28" s="146"/>
      <c r="H28" s="146"/>
      <c r="I28" s="146"/>
      <c r="J28" s="146"/>
      <c r="K28" s="146"/>
    </row>
    <row r="29" spans="1:11" x14ac:dyDescent="0.25">
      <c r="A29" s="146"/>
      <c r="B29" s="146" t="s">
        <v>209</v>
      </c>
      <c r="C29" s="146"/>
      <c r="D29" s="146"/>
      <c r="E29" s="146"/>
      <c r="F29" s="146"/>
      <c r="G29" s="146"/>
      <c r="H29" s="146"/>
      <c r="I29" s="146"/>
      <c r="J29" s="146"/>
      <c r="K29" s="146"/>
    </row>
    <row r="30" spans="1:11" x14ac:dyDescent="0.25">
      <c r="A30" s="146"/>
      <c r="B30" s="146" t="s">
        <v>210</v>
      </c>
      <c r="C30" s="146"/>
      <c r="D30" s="146"/>
      <c r="E30" s="146"/>
      <c r="F30" s="146"/>
      <c r="G30" s="146"/>
      <c r="H30" s="146"/>
      <c r="I30" s="146"/>
      <c r="J30" s="146"/>
      <c r="K30" s="146"/>
    </row>
    <row r="31" spans="1:11" x14ac:dyDescent="0.25">
      <c r="A31" s="146"/>
      <c r="B31" s="146" t="s">
        <v>211</v>
      </c>
      <c r="C31" s="146"/>
      <c r="D31" s="146"/>
      <c r="E31" s="146"/>
      <c r="F31" s="146"/>
      <c r="G31" s="146"/>
      <c r="H31" s="146"/>
      <c r="I31" s="146"/>
      <c r="J31" s="146"/>
      <c r="K31" s="146"/>
    </row>
    <row r="32" spans="1:11" x14ac:dyDescent="0.25">
      <c r="A32" s="146"/>
      <c r="B32" s="146" t="s">
        <v>212</v>
      </c>
      <c r="C32" s="146"/>
      <c r="D32" s="146"/>
      <c r="E32" s="146"/>
      <c r="F32" s="146"/>
      <c r="G32" s="146"/>
      <c r="H32" s="146"/>
      <c r="I32" s="146"/>
      <c r="J32" s="146"/>
      <c r="K32" s="146"/>
    </row>
    <row r="33" spans="1:11" x14ac:dyDescent="0.25">
      <c r="A33" s="146"/>
      <c r="B33" s="146" t="s">
        <v>213</v>
      </c>
      <c r="C33" s="146"/>
      <c r="D33" s="146"/>
      <c r="E33" s="146"/>
      <c r="F33" s="146"/>
      <c r="G33" s="146"/>
      <c r="H33" s="146"/>
      <c r="I33" s="146"/>
      <c r="J33" s="146"/>
      <c r="K33" s="146"/>
    </row>
    <row r="34" spans="1:11" x14ac:dyDescent="0.25">
      <c r="A34" s="146"/>
      <c r="B34" s="146"/>
      <c r="C34" s="146"/>
      <c r="D34" s="146"/>
      <c r="E34" s="146"/>
      <c r="F34" s="146"/>
      <c r="G34" s="146"/>
      <c r="H34" s="146"/>
      <c r="I34" s="146"/>
      <c r="J34" s="146"/>
      <c r="K34" s="146"/>
    </row>
    <row r="35" spans="1:11" x14ac:dyDescent="0.25">
      <c r="A35" s="146"/>
      <c r="B35" s="482" t="s">
        <v>214</v>
      </c>
      <c r="C35" s="482"/>
      <c r="D35" s="146"/>
      <c r="E35" s="146"/>
      <c r="F35" s="146"/>
      <c r="G35" s="146"/>
      <c r="H35" s="146"/>
      <c r="I35" s="146"/>
      <c r="J35" s="146"/>
      <c r="K35" s="146"/>
    </row>
    <row r="36" spans="1:11" x14ac:dyDescent="0.25">
      <c r="A36" s="146"/>
      <c r="B36" s="482"/>
      <c r="C36" s="482"/>
      <c r="D36" s="146"/>
      <c r="E36" s="146"/>
      <c r="F36" s="146"/>
      <c r="G36" s="146"/>
      <c r="H36" s="146"/>
      <c r="I36" s="146"/>
      <c r="J36" s="146"/>
      <c r="K36" s="146"/>
    </row>
    <row r="37" spans="1:11" x14ac:dyDescent="0.25">
      <c r="A37" s="146"/>
      <c r="B37" s="480" t="s">
        <v>219</v>
      </c>
      <c r="C37" s="481"/>
      <c r="D37" s="481"/>
      <c r="E37" s="481"/>
      <c r="F37" s="481"/>
      <c r="G37" s="481"/>
      <c r="H37" s="481"/>
      <c r="I37" s="481"/>
      <c r="J37" s="481"/>
      <c r="K37" s="146"/>
    </row>
    <row r="38" spans="1:11" x14ac:dyDescent="0.25">
      <c r="A38" s="146"/>
      <c r="B38" s="481"/>
      <c r="C38" s="481"/>
      <c r="D38" s="481"/>
      <c r="E38" s="481"/>
      <c r="F38" s="481"/>
      <c r="G38" s="481"/>
      <c r="H38" s="481"/>
      <c r="I38" s="481"/>
      <c r="J38" s="481"/>
      <c r="K38" s="146"/>
    </row>
    <row r="39" spans="1:11" x14ac:dyDescent="0.25">
      <c r="A39" s="146"/>
      <c r="B39" s="481"/>
      <c r="C39" s="481"/>
      <c r="D39" s="481"/>
      <c r="E39" s="481"/>
      <c r="F39" s="481"/>
      <c r="G39" s="481"/>
      <c r="H39" s="481"/>
      <c r="I39" s="481"/>
      <c r="J39" s="481"/>
      <c r="K39" s="146"/>
    </row>
    <row r="40" spans="1:11" x14ac:dyDescent="0.25">
      <c r="A40" s="146"/>
      <c r="B40" s="481"/>
      <c r="C40" s="481"/>
      <c r="D40" s="481"/>
      <c r="E40" s="481"/>
      <c r="F40" s="481"/>
      <c r="G40" s="481"/>
      <c r="H40" s="481"/>
      <c r="I40" s="481"/>
      <c r="J40" s="481"/>
      <c r="K40" s="146"/>
    </row>
    <row r="41" spans="1:11" x14ac:dyDescent="0.25">
      <c r="A41" s="146"/>
      <c r="B41" s="481"/>
      <c r="C41" s="481"/>
      <c r="D41" s="481"/>
      <c r="E41" s="481"/>
      <c r="F41" s="481"/>
      <c r="G41" s="481"/>
      <c r="H41" s="481"/>
      <c r="I41" s="481"/>
      <c r="J41" s="481"/>
      <c r="K41" s="146"/>
    </row>
    <row r="42" spans="1:11" x14ac:dyDescent="0.25">
      <c r="A42" s="146"/>
      <c r="B42" s="481"/>
      <c r="C42" s="481"/>
      <c r="D42" s="481"/>
      <c r="E42" s="481"/>
      <c r="F42" s="481"/>
      <c r="G42" s="481"/>
      <c r="H42" s="481"/>
      <c r="I42" s="481"/>
      <c r="J42" s="481"/>
      <c r="K42" s="146"/>
    </row>
    <row r="43" spans="1:11" x14ac:dyDescent="0.25">
      <c r="A43" s="146"/>
      <c r="B43" s="481"/>
      <c r="C43" s="481"/>
      <c r="D43" s="481"/>
      <c r="E43" s="481"/>
      <c r="F43" s="481"/>
      <c r="G43" s="481"/>
      <c r="H43" s="481"/>
      <c r="I43" s="481"/>
      <c r="J43" s="481"/>
      <c r="K43" s="146"/>
    </row>
    <row r="44" spans="1:11" x14ac:dyDescent="0.25">
      <c r="A44" s="146"/>
      <c r="B44" s="146"/>
      <c r="C44" s="146"/>
      <c r="D44" s="146"/>
      <c r="E44" s="146"/>
      <c r="F44" s="146"/>
      <c r="G44" s="146"/>
      <c r="H44" s="146"/>
      <c r="I44" s="146"/>
      <c r="J44" s="146"/>
      <c r="K44" s="146"/>
    </row>
    <row r="45" spans="1:11" x14ac:dyDescent="0.25">
      <c r="A45" s="146"/>
      <c r="B45" s="146"/>
      <c r="C45" s="146"/>
      <c r="D45" s="146"/>
      <c r="E45" s="146"/>
      <c r="F45" s="146"/>
      <c r="G45" s="146"/>
      <c r="H45" s="146"/>
      <c r="I45" s="146"/>
      <c r="J45" s="146"/>
      <c r="K45" s="146"/>
    </row>
    <row r="46" spans="1:11" x14ac:dyDescent="0.25">
      <c r="A46" s="146"/>
      <c r="B46" s="146"/>
      <c r="C46" s="146"/>
      <c r="D46" s="146"/>
      <c r="E46" s="146"/>
      <c r="F46" s="146"/>
      <c r="G46" s="146"/>
      <c r="H46" s="146"/>
      <c r="I46" s="146"/>
      <c r="J46" s="146"/>
      <c r="K46" s="146"/>
    </row>
  </sheetData>
  <mergeCells count="5">
    <mergeCell ref="A1:K2"/>
    <mergeCell ref="B4:J7"/>
    <mergeCell ref="B37:J43"/>
    <mergeCell ref="B35:C36"/>
    <mergeCell ref="N4:Q6"/>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5A76EE-DBD5-40DC-A22C-25C0E9ABA3B5}">
  <sheetPr codeName="Sheet12">
    <tabColor theme="4" tint="0.79998168889431442"/>
    <pageSetUpPr fitToPage="1"/>
  </sheetPr>
  <dimension ref="A1:AH69"/>
  <sheetViews>
    <sheetView zoomScaleNormal="100" workbookViewId="0">
      <selection activeCell="A2" sqref="A2"/>
    </sheetView>
  </sheetViews>
  <sheetFormatPr defaultRowHeight="15" x14ac:dyDescent="0.25"/>
  <sheetData>
    <row r="1" spans="1:34" ht="33.75" customHeight="1" x14ac:dyDescent="0.25">
      <c r="A1" s="484"/>
      <c r="B1" s="484"/>
      <c r="C1" s="484"/>
      <c r="D1" s="484"/>
      <c r="E1" s="484"/>
      <c r="F1" s="484"/>
      <c r="G1" s="484"/>
      <c r="H1" s="484"/>
      <c r="I1" s="484"/>
      <c r="J1" s="484"/>
      <c r="K1" s="484"/>
      <c r="L1" s="177"/>
      <c r="M1" s="177"/>
      <c r="N1" s="177"/>
      <c r="O1" s="177"/>
      <c r="P1" s="177"/>
      <c r="Q1" s="177"/>
      <c r="R1" s="177"/>
      <c r="S1" s="177"/>
      <c r="T1" s="177"/>
      <c r="U1" s="177"/>
      <c r="V1" s="177"/>
      <c r="W1" s="177"/>
      <c r="X1" s="177"/>
      <c r="Y1" s="177"/>
      <c r="Z1" s="177"/>
      <c r="AA1" s="177"/>
      <c r="AB1" s="177"/>
      <c r="AC1" s="177"/>
      <c r="AD1" s="177"/>
      <c r="AE1" s="177"/>
      <c r="AF1" s="177"/>
      <c r="AG1" s="177"/>
      <c r="AH1" s="177"/>
    </row>
    <row r="2" spans="1:34" ht="21.75" customHeight="1" x14ac:dyDescent="0.25">
      <c r="A2" s="354"/>
      <c r="B2" s="354" t="s">
        <v>191</v>
      </c>
      <c r="C2" s="354"/>
      <c r="D2" s="354"/>
      <c r="E2" s="354"/>
      <c r="F2" s="354"/>
      <c r="G2" s="354"/>
      <c r="H2" s="354"/>
      <c r="I2" s="354"/>
      <c r="J2" s="354"/>
      <c r="K2" s="354"/>
      <c r="L2" s="177"/>
      <c r="M2" s="177"/>
      <c r="N2" s="177"/>
      <c r="O2" s="177"/>
      <c r="P2" s="177"/>
      <c r="Q2" s="177"/>
      <c r="R2" s="177"/>
      <c r="S2" s="177"/>
      <c r="T2" s="177"/>
      <c r="U2" s="177"/>
      <c r="V2" s="177"/>
      <c r="W2" s="177"/>
      <c r="X2" s="177"/>
      <c r="Y2" s="177"/>
      <c r="Z2" s="177"/>
      <c r="AA2" s="177"/>
      <c r="AB2" s="177"/>
      <c r="AC2" s="177"/>
      <c r="AD2" s="177"/>
      <c r="AE2" s="177"/>
      <c r="AF2" s="177"/>
      <c r="AG2" s="177"/>
      <c r="AH2" s="177"/>
    </row>
    <row r="3" spans="1:34" x14ac:dyDescent="0.25">
      <c r="A3" s="354"/>
      <c r="B3" s="354" t="s">
        <v>192</v>
      </c>
      <c r="C3" s="354"/>
      <c r="D3" s="354"/>
      <c r="E3" s="354"/>
      <c r="F3" s="354"/>
      <c r="G3" s="354"/>
      <c r="H3" s="354"/>
      <c r="I3" s="354"/>
      <c r="J3" s="354"/>
      <c r="K3" s="354"/>
      <c r="L3" s="177"/>
      <c r="M3" s="177"/>
      <c r="N3" s="177"/>
      <c r="O3" s="177"/>
      <c r="P3" s="177"/>
      <c r="Q3" s="177"/>
      <c r="R3" s="177"/>
      <c r="S3" s="177"/>
      <c r="T3" s="177"/>
      <c r="U3" s="177"/>
      <c r="V3" s="177"/>
      <c r="W3" s="177"/>
      <c r="X3" s="177"/>
      <c r="Y3" s="177"/>
      <c r="Z3" s="177"/>
      <c r="AA3" s="177"/>
      <c r="AB3" s="177"/>
      <c r="AC3" s="177"/>
      <c r="AD3" s="177"/>
      <c r="AE3" s="177"/>
      <c r="AF3" s="177"/>
      <c r="AG3" s="177"/>
      <c r="AH3" s="177"/>
    </row>
    <row r="4" spans="1:34" x14ac:dyDescent="0.25">
      <c r="A4" s="354"/>
      <c r="B4" s="354" t="s">
        <v>193</v>
      </c>
      <c r="C4" s="354"/>
      <c r="D4" s="354"/>
      <c r="E4" s="354"/>
      <c r="F4" s="354"/>
      <c r="G4" s="354"/>
      <c r="H4" s="354"/>
      <c r="I4" s="354"/>
      <c r="J4" s="354"/>
      <c r="K4" s="354"/>
      <c r="L4" s="177"/>
      <c r="M4" s="177"/>
      <c r="N4" s="177"/>
      <c r="O4" s="177"/>
      <c r="P4" s="177"/>
      <c r="Q4" s="177"/>
      <c r="R4" s="177"/>
      <c r="S4" s="177"/>
      <c r="T4" s="177"/>
      <c r="U4" s="177"/>
      <c r="V4" s="177"/>
      <c r="W4" s="177"/>
      <c r="X4" s="177"/>
      <c r="Y4" s="177"/>
      <c r="Z4" s="177"/>
      <c r="AA4" s="177"/>
      <c r="AB4" s="177"/>
      <c r="AC4" s="177"/>
      <c r="AD4" s="177"/>
      <c r="AE4" s="177"/>
      <c r="AF4" s="177"/>
      <c r="AG4" s="177"/>
      <c r="AH4" s="177"/>
    </row>
    <row r="5" spans="1:34" x14ac:dyDescent="0.25">
      <c r="A5" s="354"/>
      <c r="B5" s="354" t="s">
        <v>218</v>
      </c>
      <c r="C5" s="354"/>
      <c r="D5" s="354"/>
      <c r="E5" s="354"/>
      <c r="F5" s="354"/>
      <c r="G5" s="354"/>
      <c r="H5" s="354"/>
      <c r="I5" s="354"/>
      <c r="J5" s="354"/>
      <c r="K5" s="354"/>
      <c r="L5" s="177"/>
      <c r="M5" s="177"/>
      <c r="N5" s="177"/>
      <c r="O5" s="177"/>
      <c r="P5" s="177"/>
      <c r="Q5" s="177"/>
      <c r="R5" s="177"/>
      <c r="S5" s="177"/>
      <c r="T5" s="177"/>
      <c r="U5" s="177"/>
      <c r="V5" s="177"/>
      <c r="W5" s="177"/>
      <c r="X5" s="177"/>
      <c r="Y5" s="177"/>
      <c r="Z5" s="177"/>
      <c r="AA5" s="177"/>
      <c r="AB5" s="177"/>
      <c r="AC5" s="177"/>
      <c r="AD5" s="177"/>
      <c r="AE5" s="177"/>
      <c r="AF5" s="177"/>
      <c r="AG5" s="177"/>
      <c r="AH5" s="177"/>
    </row>
    <row r="6" spans="1:34" x14ac:dyDescent="0.25">
      <c r="A6" s="354"/>
      <c r="B6" s="354" t="s">
        <v>194</v>
      </c>
      <c r="C6" s="354"/>
      <c r="D6" s="354"/>
      <c r="E6" s="354"/>
      <c r="F6" s="354"/>
      <c r="G6" s="354"/>
      <c r="H6" s="354"/>
      <c r="I6" s="354"/>
      <c r="J6" s="354"/>
      <c r="K6" s="354"/>
      <c r="L6" s="177"/>
      <c r="M6" s="177"/>
      <c r="N6" s="177"/>
      <c r="O6" s="177"/>
      <c r="P6" s="177"/>
      <c r="Q6" s="177"/>
      <c r="R6" s="177"/>
      <c r="S6" s="177"/>
      <c r="T6" s="177"/>
      <c r="U6" s="177"/>
      <c r="V6" s="177"/>
      <c r="W6" s="177"/>
      <c r="X6" s="177"/>
      <c r="Y6" s="177"/>
      <c r="Z6" s="177"/>
      <c r="AA6" s="177"/>
      <c r="AB6" s="177"/>
      <c r="AC6" s="177"/>
      <c r="AD6" s="177"/>
      <c r="AE6" s="177"/>
      <c r="AF6" s="177"/>
      <c r="AG6" s="177"/>
      <c r="AH6" s="177"/>
    </row>
    <row r="7" spans="1:34" x14ac:dyDescent="0.25">
      <c r="A7" s="354"/>
      <c r="B7" s="354" t="s">
        <v>195</v>
      </c>
      <c r="C7" s="354"/>
      <c r="D7" s="354"/>
      <c r="E7" s="354"/>
      <c r="F7" s="354"/>
      <c r="G7" s="354"/>
      <c r="H7" s="354"/>
      <c r="I7" s="354"/>
      <c r="J7" s="354"/>
      <c r="K7" s="354"/>
      <c r="L7" s="177"/>
      <c r="M7" s="177"/>
      <c r="N7" s="177"/>
      <c r="O7" s="177"/>
      <c r="P7" s="177"/>
      <c r="Q7" s="177"/>
      <c r="R7" s="177"/>
      <c r="S7" s="177"/>
      <c r="T7" s="177"/>
      <c r="U7" s="177"/>
      <c r="V7" s="177"/>
      <c r="W7" s="177"/>
      <c r="X7" s="177"/>
      <c r="Y7" s="177"/>
      <c r="Z7" s="177"/>
      <c r="AA7" s="177"/>
      <c r="AB7" s="177"/>
      <c r="AC7" s="177"/>
      <c r="AD7" s="177"/>
      <c r="AE7" s="177"/>
      <c r="AF7" s="177"/>
      <c r="AG7" s="177"/>
      <c r="AH7" s="177"/>
    </row>
    <row r="8" spans="1:34" x14ac:dyDescent="0.25">
      <c r="A8" s="354"/>
      <c r="B8" s="354" t="s">
        <v>196</v>
      </c>
      <c r="C8" s="354"/>
      <c r="D8" s="354"/>
      <c r="E8" s="354"/>
      <c r="F8" s="354"/>
      <c r="G8" s="354"/>
      <c r="H8" s="354"/>
      <c r="I8" s="354"/>
      <c r="J8" s="354"/>
      <c r="K8" s="354"/>
      <c r="L8" s="177"/>
      <c r="M8" s="177"/>
      <c r="N8" s="177"/>
      <c r="O8" s="177"/>
      <c r="P8" s="177"/>
      <c r="Q8" s="177"/>
      <c r="R8" s="177"/>
      <c r="S8" s="177"/>
      <c r="T8" s="177"/>
      <c r="U8" s="177"/>
      <c r="V8" s="177"/>
      <c r="W8" s="177"/>
      <c r="X8" s="177"/>
      <c r="Y8" s="177"/>
      <c r="Z8" s="177"/>
      <c r="AA8" s="177"/>
      <c r="AB8" s="177"/>
      <c r="AC8" s="177"/>
      <c r="AD8" s="177"/>
      <c r="AE8" s="177"/>
      <c r="AF8" s="177"/>
      <c r="AG8" s="177"/>
      <c r="AH8" s="177"/>
    </row>
    <row r="9" spans="1:34" x14ac:dyDescent="0.25">
      <c r="A9" s="354"/>
      <c r="B9" s="354" t="s">
        <v>197</v>
      </c>
      <c r="C9" s="354"/>
      <c r="D9" s="354"/>
      <c r="E9" s="354"/>
      <c r="F9" s="354"/>
      <c r="G9" s="354"/>
      <c r="H9" s="354"/>
      <c r="I9" s="354"/>
      <c r="J9" s="354"/>
      <c r="K9" s="354"/>
      <c r="L9" s="177"/>
      <c r="M9" s="177"/>
      <c r="N9" s="177"/>
      <c r="O9" s="177"/>
      <c r="P9" s="177"/>
      <c r="Q9" s="177"/>
      <c r="R9" s="177"/>
      <c r="S9" s="177"/>
      <c r="T9" s="177"/>
      <c r="U9" s="177"/>
      <c r="V9" s="177"/>
      <c r="W9" s="177"/>
      <c r="X9" s="177"/>
      <c r="Y9" s="177"/>
      <c r="Z9" s="177"/>
      <c r="AA9" s="177"/>
      <c r="AB9" s="177"/>
      <c r="AC9" s="177"/>
      <c r="AD9" s="177"/>
      <c r="AE9" s="177"/>
      <c r="AF9" s="177"/>
      <c r="AG9" s="177"/>
      <c r="AH9" s="177"/>
    </row>
    <row r="10" spans="1:34" x14ac:dyDescent="0.25">
      <c r="A10" s="354"/>
      <c r="B10" s="354" t="s">
        <v>198</v>
      </c>
      <c r="C10" s="354"/>
      <c r="D10" s="354"/>
      <c r="E10" s="354"/>
      <c r="F10" s="354"/>
      <c r="G10" s="354"/>
      <c r="H10" s="354"/>
      <c r="I10" s="354"/>
      <c r="J10" s="354"/>
      <c r="K10" s="354"/>
      <c r="L10" s="177"/>
      <c r="M10" s="177"/>
      <c r="N10" s="177"/>
      <c r="O10" s="177"/>
      <c r="P10" s="177"/>
      <c r="Q10" s="177"/>
      <c r="R10" s="177"/>
      <c r="S10" s="177"/>
      <c r="T10" s="177"/>
      <c r="U10" s="177"/>
      <c r="V10" s="177"/>
      <c r="W10" s="177"/>
      <c r="X10" s="177"/>
      <c r="Y10" s="177"/>
      <c r="Z10" s="177"/>
      <c r="AA10" s="177"/>
      <c r="AB10" s="177"/>
      <c r="AC10" s="177"/>
      <c r="AD10" s="177"/>
      <c r="AE10" s="177"/>
      <c r="AF10" s="177"/>
      <c r="AG10" s="177"/>
      <c r="AH10" s="177"/>
    </row>
    <row r="11" spans="1:34" x14ac:dyDescent="0.25">
      <c r="A11" s="354"/>
      <c r="B11" s="354" t="s">
        <v>199</v>
      </c>
      <c r="C11" s="354"/>
      <c r="D11" s="354"/>
      <c r="E11" s="354"/>
      <c r="F11" s="354"/>
      <c r="G11" s="354"/>
      <c r="H11" s="354"/>
      <c r="I11" s="354"/>
      <c r="J11" s="354"/>
      <c r="K11" s="354"/>
      <c r="L11" s="177"/>
      <c r="M11" s="177"/>
      <c r="N11" s="177"/>
      <c r="O11" s="177"/>
      <c r="P11" s="177"/>
      <c r="Q11" s="177"/>
      <c r="R11" s="177"/>
      <c r="S11" s="177"/>
      <c r="T11" s="177"/>
      <c r="U11" s="177"/>
      <c r="V11" s="177"/>
      <c r="W11" s="177"/>
      <c r="X11" s="177"/>
      <c r="Y11" s="177"/>
      <c r="Z11" s="177"/>
      <c r="AA11" s="177"/>
      <c r="AB11" s="177"/>
      <c r="AC11" s="177"/>
      <c r="AD11" s="177"/>
      <c r="AE11" s="177"/>
      <c r="AF11" s="177"/>
      <c r="AG11" s="177"/>
      <c r="AH11" s="177"/>
    </row>
    <row r="12" spans="1:34" x14ac:dyDescent="0.25">
      <c r="A12" s="354"/>
      <c r="B12" s="354" t="s">
        <v>200</v>
      </c>
      <c r="C12" s="354"/>
      <c r="D12" s="354"/>
      <c r="E12" s="354"/>
      <c r="F12" s="354"/>
      <c r="G12" s="354"/>
      <c r="H12" s="354"/>
      <c r="I12" s="354"/>
      <c r="J12" s="354"/>
      <c r="K12" s="354"/>
      <c r="L12" s="177"/>
      <c r="M12" s="177"/>
      <c r="N12" s="177"/>
      <c r="O12" s="177"/>
      <c r="P12" s="177"/>
      <c r="Q12" s="177"/>
      <c r="R12" s="177"/>
      <c r="S12" s="177"/>
      <c r="T12" s="177"/>
      <c r="U12" s="177"/>
      <c r="V12" s="177"/>
      <c r="W12" s="177"/>
      <c r="X12" s="177"/>
      <c r="Y12" s="177"/>
      <c r="Z12" s="177"/>
      <c r="AA12" s="177"/>
      <c r="AB12" s="177"/>
      <c r="AC12" s="177"/>
      <c r="AD12" s="177"/>
      <c r="AE12" s="177"/>
      <c r="AF12" s="177"/>
      <c r="AG12" s="177"/>
      <c r="AH12" s="177"/>
    </row>
    <row r="13" spans="1:34" x14ac:dyDescent="0.25">
      <c r="A13" s="354"/>
      <c r="B13" s="354" t="s">
        <v>201</v>
      </c>
      <c r="C13" s="354"/>
      <c r="D13" s="354"/>
      <c r="E13" s="354"/>
      <c r="F13" s="354"/>
      <c r="G13" s="354"/>
      <c r="H13" s="354"/>
      <c r="I13" s="354"/>
      <c r="J13" s="354"/>
      <c r="K13" s="354"/>
      <c r="L13" s="177"/>
      <c r="M13" s="177"/>
      <c r="N13" s="177"/>
      <c r="O13" s="177"/>
      <c r="P13" s="177"/>
      <c r="Q13" s="177"/>
      <c r="R13" s="177"/>
      <c r="S13" s="177"/>
      <c r="T13" s="177"/>
      <c r="U13" s="177"/>
      <c r="V13" s="177"/>
      <c r="W13" s="177"/>
      <c r="X13" s="177"/>
      <c r="Y13" s="177"/>
      <c r="Z13" s="177"/>
      <c r="AA13" s="177"/>
      <c r="AB13" s="177"/>
      <c r="AC13" s="177"/>
      <c r="AD13" s="177"/>
      <c r="AE13" s="177"/>
      <c r="AF13" s="177"/>
      <c r="AG13" s="177"/>
      <c r="AH13" s="177"/>
    </row>
    <row r="14" spans="1:34" x14ac:dyDescent="0.25">
      <c r="A14" s="354"/>
      <c r="B14" s="354" t="s">
        <v>202</v>
      </c>
      <c r="C14" s="354"/>
      <c r="D14" s="354"/>
      <c r="E14" s="354"/>
      <c r="F14" s="354"/>
      <c r="G14" s="354"/>
      <c r="H14" s="354"/>
      <c r="I14" s="354"/>
      <c r="J14" s="354"/>
      <c r="K14" s="354"/>
      <c r="L14" s="177"/>
      <c r="M14" s="177"/>
      <c r="N14" s="177"/>
      <c r="O14" s="177"/>
      <c r="P14" s="177"/>
      <c r="Q14" s="177"/>
      <c r="R14" s="177"/>
      <c r="S14" s="177"/>
      <c r="T14" s="177"/>
      <c r="U14" s="177"/>
      <c r="V14" s="177"/>
      <c r="W14" s="177"/>
      <c r="X14" s="177"/>
      <c r="Y14" s="177"/>
      <c r="Z14" s="177"/>
      <c r="AA14" s="177"/>
      <c r="AB14" s="177"/>
      <c r="AC14" s="177"/>
      <c r="AD14" s="177"/>
      <c r="AE14" s="177"/>
      <c r="AF14" s="177"/>
      <c r="AG14" s="177"/>
      <c r="AH14" s="177"/>
    </row>
    <row r="15" spans="1:34" x14ac:dyDescent="0.25">
      <c r="A15" s="354"/>
      <c r="B15" s="354" t="s">
        <v>203</v>
      </c>
      <c r="C15" s="354"/>
      <c r="D15" s="354"/>
      <c r="E15" s="354"/>
      <c r="F15" s="354"/>
      <c r="G15" s="354"/>
      <c r="H15" s="354"/>
      <c r="I15" s="354"/>
      <c r="J15" s="354"/>
      <c r="K15" s="354"/>
      <c r="L15" s="177"/>
      <c r="M15" s="177"/>
      <c r="N15" s="177"/>
      <c r="O15" s="177"/>
      <c r="P15" s="177"/>
      <c r="Q15" s="177"/>
      <c r="R15" s="177"/>
      <c r="S15" s="177"/>
      <c r="T15" s="177"/>
      <c r="U15" s="177"/>
      <c r="V15" s="177"/>
      <c r="W15" s="177"/>
      <c r="X15" s="177"/>
      <c r="Y15" s="177"/>
      <c r="Z15" s="177"/>
      <c r="AA15" s="177"/>
      <c r="AB15" s="177"/>
      <c r="AC15" s="177"/>
      <c r="AD15" s="177"/>
      <c r="AE15" s="177"/>
      <c r="AF15" s="177"/>
      <c r="AG15" s="177"/>
      <c r="AH15" s="177"/>
    </row>
    <row r="16" spans="1:34" x14ac:dyDescent="0.25">
      <c r="A16" s="354"/>
      <c r="B16" s="354" t="s">
        <v>204</v>
      </c>
      <c r="C16" s="354"/>
      <c r="D16" s="354"/>
      <c r="E16" s="354"/>
      <c r="F16" s="354"/>
      <c r="G16" s="354"/>
      <c r="H16" s="354"/>
      <c r="I16" s="354"/>
      <c r="J16" s="354"/>
      <c r="K16" s="354"/>
      <c r="L16" s="177"/>
      <c r="M16" s="177"/>
      <c r="N16" s="177"/>
      <c r="O16" s="177"/>
      <c r="P16" s="177"/>
      <c r="Q16" s="177"/>
      <c r="R16" s="177"/>
      <c r="S16" s="177"/>
      <c r="T16" s="177"/>
      <c r="U16" s="177"/>
      <c r="V16" s="177"/>
      <c r="W16" s="177"/>
      <c r="X16" s="177"/>
      <c r="Y16" s="177"/>
      <c r="Z16" s="177"/>
      <c r="AA16" s="177"/>
      <c r="AB16" s="177"/>
      <c r="AC16" s="177"/>
      <c r="AD16" s="177"/>
      <c r="AE16" s="177"/>
      <c r="AF16" s="177"/>
      <c r="AG16" s="177"/>
      <c r="AH16" s="177"/>
    </row>
    <row r="17" spans="1:34" x14ac:dyDescent="0.25">
      <c r="A17" s="354"/>
      <c r="B17" s="354" t="s">
        <v>205</v>
      </c>
      <c r="C17" s="354"/>
      <c r="D17" s="354"/>
      <c r="E17" s="354"/>
      <c r="F17" s="354"/>
      <c r="G17" s="354"/>
      <c r="H17" s="354"/>
      <c r="I17" s="354"/>
      <c r="J17" s="354"/>
      <c r="K17" s="354"/>
      <c r="L17" s="177"/>
      <c r="M17" s="177"/>
      <c r="N17" s="177"/>
      <c r="O17" s="177"/>
      <c r="P17" s="177"/>
      <c r="Q17" s="177"/>
      <c r="R17" s="177"/>
      <c r="S17" s="177"/>
      <c r="T17" s="177"/>
      <c r="U17" s="177"/>
      <c r="V17" s="177"/>
      <c r="W17" s="177"/>
      <c r="X17" s="177"/>
      <c r="Y17" s="177"/>
      <c r="Z17" s="177"/>
      <c r="AA17" s="177"/>
      <c r="AB17" s="177"/>
      <c r="AC17" s="177"/>
      <c r="AD17" s="177"/>
      <c r="AE17" s="177"/>
      <c r="AF17" s="177"/>
      <c r="AG17" s="177"/>
      <c r="AH17" s="177"/>
    </row>
    <row r="18" spans="1:34" x14ac:dyDescent="0.25">
      <c r="A18" s="354"/>
      <c r="B18" s="354" t="s">
        <v>410</v>
      </c>
      <c r="C18" s="354"/>
      <c r="D18" s="354"/>
      <c r="E18" s="354"/>
      <c r="F18" s="354"/>
      <c r="G18" s="354"/>
      <c r="H18" s="354"/>
      <c r="I18" s="354"/>
      <c r="J18" s="354"/>
      <c r="K18" s="354"/>
      <c r="L18" s="177"/>
      <c r="M18" s="177"/>
      <c r="N18" s="177"/>
      <c r="O18" s="177"/>
      <c r="P18" s="177"/>
      <c r="Q18" s="177"/>
      <c r="R18" s="177"/>
      <c r="S18" s="177"/>
      <c r="T18" s="177"/>
      <c r="U18" s="177"/>
      <c r="V18" s="177"/>
      <c r="W18" s="177"/>
      <c r="X18" s="177"/>
      <c r="Y18" s="177"/>
      <c r="Z18" s="177"/>
      <c r="AA18" s="177"/>
      <c r="AB18" s="177"/>
      <c r="AC18" s="177"/>
      <c r="AD18" s="177"/>
      <c r="AE18" s="177"/>
      <c r="AF18" s="177"/>
      <c r="AG18" s="177"/>
      <c r="AH18" s="177"/>
    </row>
    <row r="19" spans="1:34" x14ac:dyDescent="0.25">
      <c r="A19" s="354"/>
      <c r="B19" s="354" t="s">
        <v>206</v>
      </c>
      <c r="C19" s="354"/>
      <c r="D19" s="354"/>
      <c r="E19" s="354"/>
      <c r="F19" s="354"/>
      <c r="G19" s="354"/>
      <c r="H19" s="354"/>
      <c r="I19" s="354"/>
      <c r="J19" s="354"/>
      <c r="K19" s="354"/>
      <c r="L19" s="177"/>
      <c r="M19" s="177"/>
      <c r="N19" s="177"/>
      <c r="O19" s="177"/>
      <c r="P19" s="177"/>
      <c r="Q19" s="177"/>
      <c r="R19" s="177"/>
      <c r="S19" s="177"/>
      <c r="T19" s="177"/>
      <c r="U19" s="177"/>
      <c r="V19" s="177"/>
      <c r="W19" s="177"/>
      <c r="X19" s="177"/>
      <c r="Y19" s="177"/>
      <c r="Z19" s="177"/>
      <c r="AA19" s="177"/>
      <c r="AB19" s="177"/>
      <c r="AC19" s="177"/>
      <c r="AD19" s="177"/>
      <c r="AE19" s="177"/>
      <c r="AF19" s="177"/>
      <c r="AG19" s="177"/>
      <c r="AH19" s="177"/>
    </row>
    <row r="20" spans="1:34" x14ac:dyDescent="0.25">
      <c r="A20" s="354"/>
      <c r="B20" s="354" t="s">
        <v>207</v>
      </c>
      <c r="C20" s="354"/>
      <c r="D20" s="354"/>
      <c r="E20" s="354"/>
      <c r="F20" s="354"/>
      <c r="G20" s="354"/>
      <c r="H20" s="354"/>
      <c r="I20" s="354"/>
      <c r="J20" s="354"/>
      <c r="K20" s="354"/>
      <c r="L20" s="177"/>
      <c r="M20" s="177"/>
      <c r="N20" s="177"/>
      <c r="O20" s="177"/>
      <c r="P20" s="177"/>
      <c r="Q20" s="177"/>
      <c r="R20" s="177"/>
      <c r="S20" s="177"/>
      <c r="T20" s="177"/>
      <c r="U20" s="177"/>
      <c r="V20" s="177"/>
      <c r="W20" s="177"/>
      <c r="X20" s="177"/>
      <c r="Y20" s="177"/>
      <c r="Z20" s="177"/>
      <c r="AA20" s="177"/>
      <c r="AB20" s="177"/>
      <c r="AC20" s="177"/>
      <c r="AD20" s="177"/>
      <c r="AE20" s="177"/>
      <c r="AF20" s="177"/>
      <c r="AG20" s="177"/>
      <c r="AH20" s="177"/>
    </row>
    <row r="21" spans="1:34" x14ac:dyDescent="0.25">
      <c r="A21" s="354"/>
      <c r="B21" s="354" t="s">
        <v>208</v>
      </c>
      <c r="C21" s="354"/>
      <c r="D21" s="354"/>
      <c r="E21" s="354"/>
      <c r="F21" s="354"/>
      <c r="G21" s="354"/>
      <c r="H21" s="354"/>
      <c r="I21" s="354"/>
      <c r="J21" s="354"/>
      <c r="K21" s="354"/>
      <c r="L21" s="177"/>
      <c r="M21" s="177"/>
      <c r="N21" s="177"/>
      <c r="O21" s="177"/>
      <c r="P21" s="177"/>
      <c r="Q21" s="177"/>
      <c r="R21" s="177"/>
      <c r="S21" s="177"/>
      <c r="T21" s="177"/>
      <c r="U21" s="177"/>
      <c r="V21" s="177"/>
      <c r="W21" s="177"/>
      <c r="X21" s="177"/>
      <c r="Y21" s="177"/>
      <c r="Z21" s="177"/>
      <c r="AA21" s="177"/>
      <c r="AB21" s="177"/>
      <c r="AC21" s="177"/>
      <c r="AD21" s="177"/>
      <c r="AE21" s="177"/>
      <c r="AF21" s="177"/>
      <c r="AG21" s="177"/>
      <c r="AH21" s="177"/>
    </row>
    <row r="22" spans="1:34" x14ac:dyDescent="0.25">
      <c r="A22" s="354"/>
      <c r="B22" s="354" t="s">
        <v>209</v>
      </c>
      <c r="C22" s="354"/>
      <c r="D22" s="354"/>
      <c r="E22" s="354"/>
      <c r="F22" s="354"/>
      <c r="G22" s="354"/>
      <c r="H22" s="354"/>
      <c r="I22" s="354"/>
      <c r="J22" s="354"/>
      <c r="K22" s="354"/>
      <c r="L22" s="177"/>
      <c r="M22" s="177"/>
      <c r="N22" s="177"/>
      <c r="O22" s="177"/>
      <c r="P22" s="177"/>
      <c r="Q22" s="177"/>
      <c r="R22" s="177"/>
      <c r="S22" s="177"/>
      <c r="T22" s="177"/>
      <c r="U22" s="177"/>
      <c r="V22" s="177"/>
      <c r="W22" s="177"/>
      <c r="X22" s="177"/>
      <c r="Y22" s="177"/>
      <c r="Z22" s="177"/>
      <c r="AA22" s="177"/>
      <c r="AB22" s="177"/>
      <c r="AC22" s="177"/>
      <c r="AD22" s="177"/>
      <c r="AE22" s="177"/>
      <c r="AF22" s="177"/>
      <c r="AG22" s="177"/>
      <c r="AH22" s="177"/>
    </row>
    <row r="23" spans="1:34" x14ac:dyDescent="0.25">
      <c r="A23" s="354"/>
      <c r="B23" s="354" t="s">
        <v>210</v>
      </c>
      <c r="C23" s="354"/>
      <c r="D23" s="354"/>
      <c r="E23" s="354"/>
      <c r="F23" s="354"/>
      <c r="G23" s="354"/>
      <c r="H23" s="354"/>
      <c r="I23" s="354"/>
      <c r="J23" s="354"/>
      <c r="K23" s="354"/>
      <c r="L23" s="177"/>
      <c r="M23" s="177"/>
      <c r="N23" s="177"/>
      <c r="O23" s="177"/>
      <c r="P23" s="177"/>
      <c r="Q23" s="177"/>
      <c r="R23" s="177"/>
      <c r="S23" s="177"/>
      <c r="T23" s="177"/>
      <c r="U23" s="177"/>
      <c r="V23" s="177"/>
      <c r="W23" s="177"/>
      <c r="X23" s="177"/>
      <c r="Y23" s="177"/>
      <c r="Z23" s="177"/>
      <c r="AA23" s="177"/>
      <c r="AB23" s="177"/>
      <c r="AC23" s="177"/>
      <c r="AD23" s="177"/>
      <c r="AE23" s="177"/>
      <c r="AF23" s="177"/>
      <c r="AG23" s="177"/>
      <c r="AH23" s="177"/>
    </row>
    <row r="24" spans="1:34" x14ac:dyDescent="0.25">
      <c r="A24" s="354"/>
      <c r="B24" s="354" t="s">
        <v>211</v>
      </c>
      <c r="C24" s="354"/>
      <c r="D24" s="354"/>
      <c r="E24" s="354"/>
      <c r="F24" s="354"/>
      <c r="G24" s="354"/>
      <c r="H24" s="354"/>
      <c r="I24" s="354"/>
      <c r="J24" s="354"/>
      <c r="K24" s="354"/>
      <c r="L24" s="177"/>
      <c r="M24" s="177"/>
      <c r="N24" s="177"/>
      <c r="O24" s="177"/>
      <c r="P24" s="177"/>
      <c r="Q24" s="177"/>
      <c r="R24" s="177"/>
      <c r="S24" s="177"/>
      <c r="T24" s="177"/>
      <c r="U24" s="177"/>
      <c r="V24" s="177"/>
      <c r="W24" s="177"/>
      <c r="X24" s="177"/>
      <c r="Y24" s="177"/>
      <c r="Z24" s="177"/>
      <c r="AA24" s="177"/>
      <c r="AB24" s="177"/>
      <c r="AC24" s="177"/>
      <c r="AD24" s="177"/>
      <c r="AE24" s="177"/>
      <c r="AF24" s="177"/>
      <c r="AG24" s="177"/>
      <c r="AH24" s="177"/>
    </row>
    <row r="25" spans="1:34" x14ac:dyDescent="0.25">
      <c r="A25" s="354"/>
      <c r="B25" s="354" t="s">
        <v>212</v>
      </c>
      <c r="C25" s="354"/>
      <c r="D25" s="354"/>
      <c r="E25" s="354"/>
      <c r="F25" s="354"/>
      <c r="G25" s="354"/>
      <c r="H25" s="354"/>
      <c r="I25" s="354"/>
      <c r="J25" s="354"/>
      <c r="K25" s="354"/>
      <c r="L25" s="177"/>
      <c r="M25" s="177"/>
      <c r="N25" s="177"/>
      <c r="O25" s="177"/>
      <c r="P25" s="177"/>
      <c r="Q25" s="177"/>
      <c r="R25" s="177"/>
      <c r="S25" s="177"/>
      <c r="T25" s="177"/>
      <c r="U25" s="177"/>
      <c r="V25" s="177"/>
      <c r="W25" s="177"/>
      <c r="X25" s="177"/>
      <c r="Y25" s="177"/>
      <c r="Z25" s="177"/>
      <c r="AA25" s="177"/>
      <c r="AB25" s="177"/>
      <c r="AC25" s="177"/>
      <c r="AD25" s="177"/>
      <c r="AE25" s="177"/>
      <c r="AF25" s="177"/>
      <c r="AG25" s="177"/>
      <c r="AH25" s="177"/>
    </row>
    <row r="26" spans="1:34" ht="24.75" customHeight="1" x14ac:dyDescent="0.25">
      <c r="A26" s="354"/>
      <c r="B26" s="356" t="s">
        <v>213</v>
      </c>
      <c r="C26" s="354"/>
      <c r="D26" s="354"/>
      <c r="E26" s="354"/>
      <c r="F26" s="354"/>
      <c r="G26" s="354"/>
      <c r="H26" s="354"/>
      <c r="I26" s="354"/>
      <c r="J26" s="354"/>
      <c r="K26" s="354"/>
      <c r="L26" s="177"/>
      <c r="M26" s="177"/>
      <c r="N26" s="177"/>
      <c r="O26" s="177"/>
      <c r="P26" s="177"/>
      <c r="Q26" s="177"/>
      <c r="R26" s="177"/>
      <c r="S26" s="177"/>
      <c r="T26" s="177"/>
      <c r="U26" s="177"/>
      <c r="V26" s="177"/>
      <c r="W26" s="177"/>
      <c r="X26" s="177"/>
      <c r="Y26" s="177"/>
      <c r="Z26" s="177"/>
      <c r="AA26" s="177"/>
      <c r="AB26" s="177"/>
      <c r="AC26" s="177"/>
      <c r="AD26" s="177"/>
      <c r="AE26" s="177"/>
      <c r="AF26" s="177"/>
      <c r="AG26" s="177"/>
      <c r="AH26" s="177"/>
    </row>
    <row r="27" spans="1:34" x14ac:dyDescent="0.25">
      <c r="A27" s="177"/>
      <c r="B27" s="177"/>
      <c r="C27" s="177"/>
      <c r="D27" s="177"/>
      <c r="E27" s="177"/>
      <c r="F27" s="177"/>
      <c r="G27" s="177"/>
      <c r="H27" s="177"/>
      <c r="I27" s="177"/>
      <c r="J27" s="177"/>
      <c r="K27" s="177"/>
      <c r="L27" s="177"/>
      <c r="M27" s="177"/>
      <c r="N27" s="177"/>
      <c r="O27" s="177"/>
      <c r="P27" s="177"/>
      <c r="Q27" s="177"/>
      <c r="R27" s="177"/>
      <c r="S27" s="177"/>
      <c r="T27" s="177"/>
      <c r="U27" s="177"/>
      <c r="V27" s="177"/>
      <c r="W27" s="177"/>
      <c r="X27" s="177"/>
      <c r="Y27" s="177"/>
      <c r="Z27" s="177"/>
      <c r="AA27" s="177"/>
      <c r="AB27" s="177"/>
      <c r="AC27" s="177"/>
      <c r="AD27" s="177"/>
      <c r="AE27" s="177"/>
      <c r="AF27" s="177"/>
      <c r="AG27" s="177"/>
      <c r="AH27" s="177"/>
    </row>
    <row r="28" spans="1:34" x14ac:dyDescent="0.25">
      <c r="A28" s="177"/>
      <c r="B28" s="177"/>
      <c r="C28" s="177"/>
      <c r="D28" s="177"/>
      <c r="E28" s="177"/>
      <c r="F28" s="177"/>
      <c r="G28" s="177"/>
      <c r="H28" s="177"/>
      <c r="I28" s="177"/>
      <c r="J28" s="177"/>
      <c r="K28" s="177"/>
      <c r="L28" s="177"/>
      <c r="M28" s="177"/>
      <c r="N28" s="177"/>
      <c r="O28" s="177"/>
      <c r="P28" s="177"/>
      <c r="Q28" s="177"/>
      <c r="R28" s="177"/>
      <c r="S28" s="177"/>
      <c r="T28" s="177"/>
      <c r="U28" s="177"/>
      <c r="V28" s="177"/>
      <c r="W28" s="177"/>
      <c r="X28" s="177"/>
      <c r="Y28" s="177"/>
      <c r="Z28" s="177"/>
      <c r="AA28" s="177"/>
      <c r="AB28" s="177"/>
      <c r="AC28" s="177"/>
      <c r="AD28" s="177"/>
      <c r="AE28" s="177"/>
      <c r="AF28" s="177"/>
      <c r="AG28" s="177"/>
      <c r="AH28" s="177"/>
    </row>
    <row r="29" spans="1:34" x14ac:dyDescent="0.25">
      <c r="A29" s="177"/>
      <c r="B29" s="177"/>
      <c r="C29" s="177"/>
      <c r="D29" s="177"/>
      <c r="E29" s="177"/>
      <c r="F29" s="177"/>
      <c r="G29" s="177"/>
      <c r="H29" s="177"/>
      <c r="I29" s="177"/>
      <c r="J29" s="177"/>
      <c r="K29" s="177"/>
      <c r="L29" s="177"/>
      <c r="M29" s="177"/>
      <c r="N29" s="177"/>
      <c r="O29" s="177"/>
      <c r="P29" s="177"/>
      <c r="Q29" s="177"/>
      <c r="R29" s="177"/>
      <c r="S29" s="177"/>
      <c r="T29" s="177"/>
      <c r="U29" s="177"/>
      <c r="V29" s="177"/>
      <c r="W29" s="177"/>
      <c r="X29" s="177"/>
      <c r="Y29" s="177"/>
      <c r="Z29" s="177"/>
      <c r="AA29" s="177"/>
      <c r="AB29" s="177"/>
      <c r="AC29" s="177"/>
      <c r="AD29" s="177"/>
      <c r="AE29" s="177"/>
      <c r="AF29" s="177"/>
      <c r="AG29" s="177"/>
      <c r="AH29" s="177"/>
    </row>
    <row r="30" spans="1:34" x14ac:dyDescent="0.25">
      <c r="A30" s="177"/>
      <c r="B30" s="177"/>
      <c r="C30" s="177"/>
      <c r="D30" s="177"/>
      <c r="E30" s="177"/>
      <c r="F30" s="177"/>
      <c r="G30" s="177"/>
      <c r="H30" s="177"/>
      <c r="I30" s="177"/>
      <c r="J30" s="177"/>
      <c r="K30" s="177"/>
      <c r="L30" s="177"/>
      <c r="M30" s="177"/>
      <c r="N30" s="177"/>
      <c r="O30" s="177"/>
      <c r="P30" s="177"/>
      <c r="Q30" s="177"/>
      <c r="R30" s="177"/>
      <c r="S30" s="177"/>
      <c r="T30" s="177"/>
      <c r="U30" s="177"/>
      <c r="V30" s="177"/>
      <c r="W30" s="177"/>
      <c r="X30" s="177"/>
      <c r="Y30" s="177"/>
      <c r="Z30" s="177"/>
      <c r="AA30" s="177"/>
      <c r="AB30" s="177"/>
      <c r="AC30" s="177"/>
      <c r="AD30" s="177"/>
      <c r="AE30" s="177"/>
      <c r="AF30" s="177"/>
      <c r="AG30" s="177"/>
      <c r="AH30" s="177"/>
    </row>
    <row r="31" spans="1:34" x14ac:dyDescent="0.25">
      <c r="A31" s="177"/>
      <c r="B31" s="177"/>
      <c r="C31" s="177"/>
      <c r="D31" s="177"/>
      <c r="E31" s="177"/>
      <c r="F31" s="177"/>
      <c r="G31" s="177"/>
      <c r="H31" s="177"/>
      <c r="I31" s="177"/>
      <c r="J31" s="177"/>
      <c r="K31" s="177"/>
      <c r="L31" s="177"/>
      <c r="M31" s="177"/>
      <c r="N31" s="177"/>
      <c r="O31" s="177"/>
      <c r="P31" s="177"/>
      <c r="Q31" s="177"/>
      <c r="R31" s="177"/>
      <c r="S31" s="177"/>
      <c r="T31" s="177"/>
      <c r="U31" s="177"/>
      <c r="V31" s="177"/>
      <c r="W31" s="177"/>
      <c r="X31" s="177"/>
      <c r="Y31" s="177"/>
      <c r="Z31" s="177"/>
      <c r="AA31" s="177"/>
      <c r="AB31" s="177"/>
      <c r="AC31" s="177"/>
      <c r="AD31" s="177"/>
      <c r="AE31" s="177"/>
      <c r="AF31" s="177"/>
      <c r="AG31" s="177"/>
      <c r="AH31" s="177"/>
    </row>
    <row r="32" spans="1:34" x14ac:dyDescent="0.25">
      <c r="A32" s="177"/>
      <c r="B32" s="177"/>
      <c r="C32" s="177"/>
      <c r="D32" s="177"/>
      <c r="E32" s="177"/>
      <c r="F32" s="177"/>
      <c r="G32" s="177"/>
      <c r="H32" s="177"/>
      <c r="I32" s="177"/>
      <c r="J32" s="177"/>
      <c r="K32" s="177"/>
      <c r="L32" s="177"/>
      <c r="M32" s="177"/>
      <c r="N32" s="177"/>
      <c r="O32" s="177"/>
      <c r="P32" s="177"/>
      <c r="Q32" s="177"/>
      <c r="R32" s="177"/>
      <c r="S32" s="177"/>
      <c r="T32" s="177"/>
      <c r="U32" s="177"/>
      <c r="V32" s="177"/>
      <c r="W32" s="177"/>
      <c r="X32" s="177"/>
      <c r="Y32" s="177"/>
      <c r="Z32" s="177"/>
      <c r="AA32" s="177"/>
      <c r="AB32" s="177"/>
      <c r="AC32" s="177"/>
      <c r="AD32" s="177"/>
      <c r="AE32" s="177"/>
      <c r="AF32" s="177"/>
      <c r="AG32" s="177"/>
      <c r="AH32" s="177"/>
    </row>
    <row r="33" spans="1:34" x14ac:dyDescent="0.25">
      <c r="A33" s="177"/>
      <c r="B33" s="177"/>
      <c r="C33" s="177"/>
      <c r="D33" s="177"/>
      <c r="E33" s="177"/>
      <c r="F33" s="177"/>
      <c r="G33" s="177"/>
      <c r="H33" s="177"/>
      <c r="I33" s="177"/>
      <c r="J33" s="177"/>
      <c r="K33" s="177"/>
      <c r="L33" s="177"/>
      <c r="M33" s="177"/>
      <c r="N33" s="177"/>
      <c r="O33" s="177"/>
      <c r="P33" s="177"/>
      <c r="Q33" s="177"/>
      <c r="R33" s="177"/>
      <c r="S33" s="177"/>
      <c r="T33" s="177"/>
      <c r="U33" s="177"/>
      <c r="V33" s="177"/>
      <c r="W33" s="177"/>
      <c r="X33" s="177"/>
      <c r="Y33" s="177"/>
      <c r="Z33" s="177"/>
      <c r="AA33" s="177"/>
      <c r="AB33" s="177"/>
      <c r="AC33" s="177"/>
      <c r="AD33" s="177"/>
      <c r="AE33" s="177"/>
      <c r="AF33" s="177"/>
      <c r="AG33" s="177"/>
      <c r="AH33" s="177"/>
    </row>
    <row r="34" spans="1:34" x14ac:dyDescent="0.25">
      <c r="A34" s="177"/>
      <c r="B34" s="177"/>
      <c r="C34" s="177"/>
      <c r="D34" s="177"/>
      <c r="E34" s="177"/>
      <c r="F34" s="177"/>
      <c r="G34" s="177"/>
      <c r="H34" s="177"/>
      <c r="I34" s="177"/>
      <c r="J34" s="177"/>
      <c r="K34" s="177"/>
      <c r="L34" s="177"/>
      <c r="M34" s="177"/>
      <c r="N34" s="177"/>
      <c r="O34" s="177"/>
      <c r="P34" s="177"/>
      <c r="Q34" s="177"/>
      <c r="R34" s="177"/>
      <c r="S34" s="177"/>
      <c r="T34" s="177"/>
      <c r="U34" s="177"/>
      <c r="V34" s="177"/>
      <c r="W34" s="177"/>
      <c r="X34" s="177"/>
      <c r="Y34" s="177"/>
      <c r="Z34" s="177"/>
      <c r="AA34" s="177"/>
      <c r="AB34" s="177"/>
      <c r="AC34" s="177"/>
      <c r="AD34" s="177"/>
      <c r="AE34" s="177"/>
      <c r="AF34" s="177"/>
      <c r="AG34" s="177"/>
      <c r="AH34" s="177"/>
    </row>
    <row r="35" spans="1:34" x14ac:dyDescent="0.25">
      <c r="A35" s="177"/>
      <c r="B35" s="177"/>
      <c r="C35" s="177"/>
      <c r="D35" s="177"/>
      <c r="E35" s="177"/>
      <c r="F35" s="177"/>
      <c r="G35" s="177"/>
      <c r="H35" s="177"/>
      <c r="I35" s="177"/>
      <c r="J35" s="177"/>
      <c r="K35" s="177"/>
      <c r="L35" s="177"/>
      <c r="M35" s="177"/>
      <c r="N35" s="177"/>
      <c r="O35" s="177"/>
      <c r="P35" s="177"/>
      <c r="Q35" s="177"/>
      <c r="R35" s="177"/>
      <c r="S35" s="177"/>
      <c r="T35" s="177"/>
      <c r="U35" s="177"/>
      <c r="V35" s="177"/>
      <c r="W35" s="177"/>
      <c r="X35" s="177"/>
      <c r="Y35" s="177"/>
      <c r="Z35" s="177"/>
      <c r="AA35" s="177"/>
      <c r="AB35" s="177"/>
      <c r="AC35" s="177"/>
      <c r="AD35" s="177"/>
      <c r="AE35" s="177"/>
      <c r="AF35" s="177"/>
      <c r="AG35" s="177"/>
      <c r="AH35" s="177"/>
    </row>
    <row r="36" spans="1:34" x14ac:dyDescent="0.25">
      <c r="A36" s="177"/>
      <c r="B36" s="177"/>
      <c r="C36" s="177"/>
      <c r="D36" s="177"/>
      <c r="E36" s="177"/>
      <c r="F36" s="177"/>
      <c r="G36" s="177"/>
      <c r="H36" s="177"/>
      <c r="I36" s="177"/>
      <c r="J36" s="177"/>
      <c r="K36" s="177"/>
      <c r="L36" s="177"/>
      <c r="M36" s="177"/>
      <c r="N36" s="177"/>
      <c r="O36" s="177"/>
      <c r="P36" s="177"/>
      <c r="Q36" s="177"/>
      <c r="R36" s="177"/>
      <c r="S36" s="177"/>
      <c r="T36" s="177"/>
      <c r="U36" s="177"/>
      <c r="V36" s="177"/>
      <c r="W36" s="177"/>
      <c r="X36" s="177"/>
      <c r="Y36" s="177"/>
      <c r="Z36" s="177"/>
      <c r="AA36" s="177"/>
      <c r="AB36" s="177"/>
      <c r="AC36" s="177"/>
      <c r="AD36" s="177"/>
      <c r="AE36" s="177"/>
      <c r="AF36" s="177"/>
      <c r="AG36" s="177"/>
      <c r="AH36" s="177"/>
    </row>
    <row r="37" spans="1:34" x14ac:dyDescent="0.25">
      <c r="A37" s="177"/>
      <c r="B37" s="177"/>
      <c r="C37" s="177"/>
      <c r="D37" s="177"/>
      <c r="E37" s="177"/>
      <c r="F37" s="177"/>
      <c r="G37" s="177"/>
      <c r="H37" s="177"/>
      <c r="I37" s="177"/>
      <c r="J37" s="177"/>
      <c r="K37" s="177"/>
      <c r="L37" s="177"/>
      <c r="M37" s="177"/>
      <c r="N37" s="177"/>
      <c r="O37" s="177"/>
      <c r="P37" s="177"/>
      <c r="Q37" s="177"/>
      <c r="R37" s="177"/>
      <c r="S37" s="177"/>
      <c r="T37" s="177"/>
      <c r="U37" s="177"/>
      <c r="V37" s="177"/>
      <c r="W37" s="177"/>
      <c r="X37" s="177"/>
      <c r="Y37" s="177"/>
      <c r="Z37" s="177"/>
      <c r="AA37" s="177"/>
      <c r="AB37" s="177"/>
      <c r="AC37" s="177"/>
      <c r="AD37" s="177"/>
      <c r="AE37" s="177"/>
      <c r="AF37" s="177"/>
      <c r="AG37" s="177"/>
      <c r="AH37" s="177"/>
    </row>
    <row r="38" spans="1:34" x14ac:dyDescent="0.25">
      <c r="A38" s="177"/>
      <c r="B38" s="177"/>
      <c r="C38" s="177"/>
      <c r="D38" s="177"/>
      <c r="E38" s="177"/>
      <c r="F38" s="177"/>
      <c r="G38" s="177"/>
      <c r="H38" s="177"/>
      <c r="I38" s="177"/>
      <c r="J38" s="177"/>
      <c r="K38" s="177"/>
      <c r="L38" s="177"/>
      <c r="M38" s="177"/>
      <c r="N38" s="177"/>
      <c r="O38" s="177"/>
      <c r="P38" s="177"/>
      <c r="Q38" s="177"/>
      <c r="R38" s="177"/>
      <c r="S38" s="177"/>
      <c r="T38" s="177"/>
      <c r="U38" s="177"/>
      <c r="V38" s="177"/>
      <c r="W38" s="177"/>
      <c r="X38" s="177"/>
      <c r="Y38" s="177"/>
      <c r="Z38" s="177"/>
      <c r="AA38" s="177"/>
      <c r="AB38" s="177"/>
      <c r="AC38" s="177"/>
      <c r="AD38" s="177"/>
      <c r="AE38" s="177"/>
      <c r="AF38" s="177"/>
      <c r="AG38" s="177"/>
      <c r="AH38" s="177"/>
    </row>
    <row r="39" spans="1:34" x14ac:dyDescent="0.25">
      <c r="A39" s="177"/>
      <c r="B39" s="177"/>
      <c r="C39" s="177"/>
      <c r="D39" s="177"/>
      <c r="E39" s="177"/>
      <c r="F39" s="177"/>
      <c r="G39" s="177"/>
      <c r="H39" s="177"/>
      <c r="I39" s="177"/>
      <c r="J39" s="177"/>
      <c r="K39" s="177"/>
      <c r="L39" s="177"/>
      <c r="M39" s="177"/>
      <c r="N39" s="177"/>
      <c r="O39" s="177"/>
      <c r="P39" s="177"/>
      <c r="Q39" s="177"/>
      <c r="R39" s="177"/>
      <c r="S39" s="177"/>
      <c r="T39" s="177"/>
      <c r="U39" s="177"/>
      <c r="V39" s="177"/>
      <c r="W39" s="177"/>
      <c r="X39" s="177"/>
      <c r="Y39" s="177"/>
      <c r="Z39" s="177"/>
      <c r="AA39" s="177"/>
      <c r="AB39" s="177"/>
      <c r="AC39" s="177"/>
      <c r="AD39" s="177"/>
      <c r="AE39" s="177"/>
      <c r="AF39" s="177"/>
      <c r="AG39" s="177"/>
      <c r="AH39" s="177"/>
    </row>
    <row r="40" spans="1:34" x14ac:dyDescent="0.25">
      <c r="A40" s="177"/>
      <c r="B40" s="177"/>
      <c r="C40" s="177"/>
      <c r="D40" s="177"/>
      <c r="E40" s="177"/>
      <c r="F40" s="177"/>
      <c r="G40" s="177"/>
      <c r="H40" s="177"/>
      <c r="I40" s="177"/>
      <c r="J40" s="177"/>
      <c r="K40" s="177"/>
      <c r="L40" s="177"/>
      <c r="M40" s="177"/>
      <c r="N40" s="177"/>
      <c r="O40" s="177"/>
      <c r="P40" s="177"/>
      <c r="Q40" s="177"/>
      <c r="R40" s="177"/>
      <c r="S40" s="177"/>
      <c r="T40" s="177"/>
      <c r="U40" s="177"/>
      <c r="V40" s="177"/>
      <c r="W40" s="177"/>
      <c r="X40" s="177"/>
      <c r="Y40" s="177"/>
      <c r="Z40" s="177"/>
      <c r="AA40" s="177"/>
      <c r="AB40" s="177"/>
      <c r="AC40" s="177"/>
      <c r="AD40" s="177"/>
      <c r="AE40" s="177"/>
      <c r="AF40" s="177"/>
      <c r="AG40" s="177"/>
      <c r="AH40" s="177"/>
    </row>
    <row r="41" spans="1:34" x14ac:dyDescent="0.25">
      <c r="A41" s="177"/>
      <c r="B41" s="177"/>
      <c r="C41" s="177"/>
      <c r="D41" s="177"/>
      <c r="E41" s="177"/>
      <c r="F41" s="177"/>
      <c r="G41" s="177"/>
      <c r="H41" s="177"/>
      <c r="I41" s="177"/>
      <c r="J41" s="177"/>
      <c r="K41" s="177"/>
      <c r="L41" s="177"/>
      <c r="M41" s="177"/>
      <c r="N41" s="177"/>
      <c r="O41" s="177"/>
      <c r="P41" s="177"/>
      <c r="Q41" s="177"/>
      <c r="R41" s="177"/>
      <c r="S41" s="177"/>
      <c r="T41" s="177"/>
      <c r="U41" s="177"/>
      <c r="V41" s="177"/>
      <c r="W41" s="177"/>
      <c r="X41" s="177"/>
      <c r="Y41" s="177"/>
      <c r="Z41" s="177"/>
      <c r="AA41" s="177"/>
      <c r="AB41" s="177"/>
      <c r="AC41" s="177"/>
      <c r="AD41" s="177"/>
      <c r="AE41" s="177"/>
      <c r="AF41" s="177"/>
      <c r="AG41" s="177"/>
      <c r="AH41" s="177"/>
    </row>
    <row r="42" spans="1:34" x14ac:dyDescent="0.25">
      <c r="A42" s="177"/>
      <c r="B42" s="177"/>
      <c r="C42" s="177"/>
      <c r="D42" s="177"/>
      <c r="E42" s="177"/>
      <c r="F42" s="177"/>
      <c r="G42" s="177"/>
      <c r="H42" s="177"/>
      <c r="I42" s="177"/>
      <c r="J42" s="177"/>
      <c r="K42" s="177"/>
      <c r="L42" s="177"/>
      <c r="M42" s="177"/>
      <c r="N42" s="177"/>
      <c r="O42" s="177"/>
      <c r="P42" s="177"/>
      <c r="Q42" s="177"/>
      <c r="R42" s="177"/>
      <c r="S42" s="177"/>
      <c r="T42" s="177"/>
      <c r="U42" s="177"/>
      <c r="V42" s="177"/>
      <c r="W42" s="177"/>
      <c r="X42" s="177"/>
      <c r="Y42" s="177"/>
      <c r="Z42" s="177"/>
      <c r="AA42" s="177"/>
      <c r="AB42" s="177"/>
      <c r="AC42" s="177"/>
      <c r="AD42" s="177"/>
      <c r="AE42" s="177"/>
      <c r="AF42" s="177"/>
      <c r="AG42" s="177"/>
      <c r="AH42" s="177"/>
    </row>
    <row r="43" spans="1:34" x14ac:dyDescent="0.25">
      <c r="A43" s="177"/>
      <c r="B43" s="177"/>
      <c r="C43" s="177"/>
      <c r="D43" s="177"/>
      <c r="E43" s="177"/>
      <c r="F43" s="177"/>
      <c r="G43" s="177"/>
      <c r="H43" s="177"/>
      <c r="I43" s="177"/>
      <c r="J43" s="177"/>
      <c r="K43" s="177"/>
      <c r="L43" s="177"/>
      <c r="M43" s="177"/>
      <c r="N43" s="177"/>
      <c r="O43" s="177"/>
      <c r="P43" s="177"/>
      <c r="Q43" s="177"/>
      <c r="R43" s="177"/>
      <c r="S43" s="177"/>
      <c r="T43" s="177"/>
      <c r="U43" s="177"/>
      <c r="V43" s="177"/>
      <c r="W43" s="177"/>
      <c r="X43" s="177"/>
      <c r="Y43" s="177"/>
      <c r="Z43" s="177"/>
      <c r="AA43" s="177"/>
      <c r="AB43" s="177"/>
      <c r="AC43" s="177"/>
      <c r="AD43" s="177"/>
      <c r="AE43" s="177"/>
      <c r="AF43" s="177"/>
      <c r="AG43" s="177"/>
      <c r="AH43" s="177"/>
    </row>
    <row r="44" spans="1:34" x14ac:dyDescent="0.25">
      <c r="A44" s="177"/>
      <c r="B44" s="177"/>
      <c r="C44" s="177"/>
      <c r="D44" s="177"/>
      <c r="E44" s="177"/>
      <c r="F44" s="177"/>
      <c r="G44" s="177"/>
      <c r="H44" s="177"/>
      <c r="I44" s="177"/>
      <c r="J44" s="177"/>
      <c r="K44" s="177"/>
      <c r="L44" s="177"/>
      <c r="M44" s="177"/>
      <c r="N44" s="177"/>
      <c r="O44" s="177"/>
      <c r="P44" s="177"/>
      <c r="Q44" s="177"/>
      <c r="R44" s="177"/>
      <c r="S44" s="177"/>
      <c r="T44" s="177"/>
      <c r="U44" s="177"/>
      <c r="V44" s="177"/>
      <c r="W44" s="177"/>
      <c r="X44" s="177"/>
      <c r="Y44" s="177"/>
      <c r="Z44" s="177"/>
      <c r="AA44" s="177"/>
      <c r="AB44" s="177"/>
      <c r="AC44" s="177"/>
      <c r="AD44" s="177"/>
      <c r="AE44" s="177"/>
      <c r="AF44" s="177"/>
      <c r="AG44" s="177"/>
      <c r="AH44" s="177"/>
    </row>
    <row r="45" spans="1:34" x14ac:dyDescent="0.25">
      <c r="A45" s="177"/>
      <c r="B45" s="177"/>
      <c r="C45" s="177"/>
      <c r="D45" s="177"/>
      <c r="E45" s="177"/>
      <c r="F45" s="177"/>
      <c r="G45" s="177"/>
      <c r="H45" s="177"/>
      <c r="I45" s="177"/>
      <c r="J45" s="177"/>
      <c r="K45" s="177"/>
      <c r="L45" s="177"/>
      <c r="M45" s="177"/>
      <c r="N45" s="177"/>
      <c r="O45" s="177"/>
      <c r="P45" s="177"/>
      <c r="Q45" s="177"/>
      <c r="R45" s="177"/>
      <c r="S45" s="177"/>
      <c r="T45" s="177"/>
      <c r="U45" s="177"/>
      <c r="V45" s="177"/>
      <c r="W45" s="177"/>
      <c r="X45" s="177"/>
      <c r="Y45" s="177"/>
      <c r="Z45" s="177"/>
      <c r="AA45" s="177"/>
      <c r="AB45" s="177"/>
      <c r="AC45" s="177"/>
      <c r="AD45" s="177"/>
      <c r="AE45" s="177"/>
      <c r="AF45" s="177"/>
      <c r="AG45" s="177"/>
      <c r="AH45" s="177"/>
    </row>
    <row r="46" spans="1:34" x14ac:dyDescent="0.25">
      <c r="A46" s="177"/>
      <c r="B46" s="177"/>
      <c r="C46" s="177"/>
      <c r="D46" s="177"/>
      <c r="E46" s="177"/>
      <c r="F46" s="177"/>
      <c r="G46" s="177"/>
      <c r="H46" s="177"/>
      <c r="I46" s="177"/>
      <c r="J46" s="177"/>
      <c r="K46" s="177"/>
      <c r="L46" s="177"/>
      <c r="M46" s="177"/>
      <c r="N46" s="177"/>
      <c r="O46" s="177"/>
      <c r="P46" s="177"/>
      <c r="Q46" s="177"/>
      <c r="R46" s="177"/>
      <c r="S46" s="177"/>
      <c r="T46" s="177"/>
      <c r="U46" s="177"/>
      <c r="V46" s="177"/>
      <c r="W46" s="177"/>
      <c r="X46" s="177"/>
      <c r="Y46" s="177"/>
      <c r="Z46" s="177"/>
      <c r="AA46" s="177"/>
      <c r="AB46" s="177"/>
      <c r="AC46" s="177"/>
      <c r="AD46" s="177"/>
      <c r="AE46" s="177"/>
      <c r="AF46" s="177"/>
      <c r="AG46" s="177"/>
      <c r="AH46" s="177"/>
    </row>
    <row r="47" spans="1:34" x14ac:dyDescent="0.25">
      <c r="A47" s="177"/>
      <c r="B47" s="177"/>
      <c r="C47" s="177"/>
      <c r="D47" s="177"/>
      <c r="E47" s="177"/>
      <c r="F47" s="177"/>
      <c r="G47" s="177"/>
      <c r="H47" s="177"/>
      <c r="I47" s="177"/>
      <c r="J47" s="177"/>
      <c r="K47" s="177"/>
      <c r="L47" s="177"/>
      <c r="M47" s="177"/>
      <c r="N47" s="177"/>
      <c r="O47" s="177"/>
      <c r="P47" s="177"/>
      <c r="Q47" s="177"/>
      <c r="R47" s="177"/>
      <c r="S47" s="177"/>
      <c r="T47" s="177"/>
      <c r="U47" s="177"/>
      <c r="V47" s="177"/>
      <c r="W47" s="177"/>
      <c r="X47" s="177"/>
      <c r="Y47" s="177"/>
      <c r="Z47" s="177"/>
      <c r="AA47" s="177"/>
      <c r="AB47" s="177"/>
      <c r="AC47" s="177"/>
      <c r="AD47" s="177"/>
      <c r="AE47" s="177"/>
      <c r="AF47" s="177"/>
      <c r="AG47" s="177"/>
      <c r="AH47" s="177"/>
    </row>
    <row r="48" spans="1:34" x14ac:dyDescent="0.25">
      <c r="A48" s="177"/>
      <c r="B48" s="177"/>
      <c r="C48" s="177"/>
      <c r="D48" s="177"/>
      <c r="E48" s="177"/>
      <c r="F48" s="177"/>
      <c r="G48" s="177"/>
      <c r="H48" s="177"/>
      <c r="I48" s="177"/>
      <c r="J48" s="177"/>
      <c r="K48" s="177"/>
      <c r="L48" s="177"/>
      <c r="M48" s="177"/>
      <c r="N48" s="177"/>
      <c r="O48" s="177"/>
      <c r="P48" s="177"/>
      <c r="Q48" s="177"/>
      <c r="R48" s="177"/>
      <c r="S48" s="177"/>
      <c r="T48" s="177"/>
      <c r="U48" s="177"/>
      <c r="V48" s="177"/>
      <c r="W48" s="177"/>
      <c r="X48" s="177"/>
      <c r="Y48" s="177"/>
      <c r="Z48" s="177"/>
      <c r="AA48" s="177"/>
      <c r="AB48" s="177"/>
      <c r="AC48" s="177"/>
      <c r="AD48" s="177"/>
      <c r="AE48" s="177"/>
      <c r="AF48" s="177"/>
      <c r="AG48" s="177"/>
      <c r="AH48" s="177"/>
    </row>
    <row r="49" spans="1:34" x14ac:dyDescent="0.25">
      <c r="A49" s="177"/>
      <c r="B49" s="177"/>
      <c r="C49" s="177"/>
      <c r="D49" s="177"/>
      <c r="E49" s="177"/>
      <c r="F49" s="177"/>
      <c r="G49" s="177"/>
      <c r="H49" s="177"/>
      <c r="I49" s="177"/>
      <c r="J49" s="177"/>
      <c r="K49" s="177"/>
      <c r="L49" s="177"/>
      <c r="M49" s="177"/>
      <c r="N49" s="177"/>
      <c r="O49" s="177"/>
      <c r="P49" s="177"/>
      <c r="Q49" s="177"/>
      <c r="R49" s="177"/>
      <c r="S49" s="177"/>
      <c r="T49" s="177"/>
      <c r="U49" s="177"/>
      <c r="V49" s="177"/>
      <c r="W49" s="177"/>
      <c r="X49" s="177"/>
      <c r="Y49" s="177"/>
      <c r="Z49" s="177"/>
      <c r="AA49" s="177"/>
      <c r="AB49" s="177"/>
      <c r="AC49" s="177"/>
      <c r="AD49" s="177"/>
      <c r="AE49" s="177"/>
      <c r="AF49" s="177"/>
      <c r="AG49" s="177"/>
      <c r="AH49" s="177"/>
    </row>
    <row r="50" spans="1:34" x14ac:dyDescent="0.25">
      <c r="A50" s="177"/>
      <c r="B50" s="177"/>
      <c r="C50" s="177"/>
      <c r="D50" s="177"/>
      <c r="E50" s="177"/>
      <c r="F50" s="177"/>
      <c r="G50" s="177"/>
      <c r="H50" s="177"/>
      <c r="I50" s="177"/>
      <c r="J50" s="177"/>
      <c r="K50" s="177"/>
      <c r="L50" s="177"/>
      <c r="M50" s="177"/>
      <c r="N50" s="177"/>
      <c r="O50" s="177"/>
      <c r="P50" s="177"/>
      <c r="Q50" s="177"/>
      <c r="R50" s="177"/>
      <c r="S50" s="177"/>
      <c r="T50" s="177"/>
      <c r="U50" s="177"/>
      <c r="V50" s="177"/>
      <c r="W50" s="177"/>
      <c r="X50" s="177"/>
      <c r="Y50" s="177"/>
      <c r="Z50" s="177"/>
      <c r="AA50" s="177"/>
      <c r="AB50" s="177"/>
      <c r="AC50" s="177"/>
      <c r="AD50" s="177"/>
      <c r="AE50" s="177"/>
      <c r="AF50" s="177"/>
      <c r="AG50" s="177"/>
      <c r="AH50" s="177"/>
    </row>
    <row r="51" spans="1:34" x14ac:dyDescent="0.25">
      <c r="A51" s="177"/>
      <c r="B51" s="177"/>
      <c r="C51" s="177"/>
      <c r="D51" s="177"/>
      <c r="E51" s="177"/>
      <c r="F51" s="177"/>
      <c r="G51" s="177"/>
      <c r="H51" s="177"/>
      <c r="I51" s="177"/>
      <c r="J51" s="177"/>
      <c r="K51" s="177"/>
      <c r="L51" s="177"/>
      <c r="M51" s="177"/>
      <c r="N51" s="177"/>
      <c r="O51" s="177"/>
      <c r="P51" s="177"/>
      <c r="Q51" s="177"/>
      <c r="R51" s="177"/>
      <c r="S51" s="177"/>
      <c r="T51" s="177"/>
      <c r="U51" s="177"/>
      <c r="V51" s="177"/>
      <c r="W51" s="177"/>
      <c r="X51" s="177"/>
      <c r="Y51" s="177"/>
      <c r="Z51" s="177"/>
      <c r="AA51" s="177"/>
      <c r="AB51" s="177"/>
      <c r="AC51" s="177"/>
      <c r="AD51" s="177"/>
      <c r="AE51" s="177"/>
      <c r="AF51" s="177"/>
      <c r="AG51" s="177"/>
      <c r="AH51" s="177"/>
    </row>
    <row r="52" spans="1:34" x14ac:dyDescent="0.25">
      <c r="A52" s="177"/>
      <c r="B52" s="177"/>
      <c r="C52" s="177"/>
      <c r="D52" s="177"/>
      <c r="E52" s="177"/>
      <c r="F52" s="177"/>
      <c r="G52" s="177"/>
      <c r="H52" s="177"/>
      <c r="I52" s="177"/>
      <c r="J52" s="177"/>
      <c r="K52" s="177"/>
      <c r="L52" s="177"/>
      <c r="M52" s="177"/>
      <c r="N52" s="177"/>
      <c r="O52" s="177"/>
      <c r="P52" s="177"/>
      <c r="Q52" s="177"/>
      <c r="R52" s="177"/>
      <c r="S52" s="177"/>
      <c r="T52" s="177"/>
      <c r="U52" s="177"/>
      <c r="V52" s="177"/>
      <c r="W52" s="177"/>
      <c r="X52" s="177"/>
      <c r="Y52" s="177"/>
      <c r="Z52" s="177"/>
      <c r="AA52" s="177"/>
      <c r="AB52" s="177"/>
      <c r="AC52" s="177"/>
      <c r="AD52" s="177"/>
      <c r="AE52" s="177"/>
      <c r="AF52" s="177"/>
      <c r="AG52" s="177"/>
      <c r="AH52" s="177"/>
    </row>
    <row r="53" spans="1:34" x14ac:dyDescent="0.25">
      <c r="A53" s="177"/>
      <c r="B53" s="177"/>
      <c r="C53" s="177"/>
      <c r="D53" s="177"/>
      <c r="E53" s="177"/>
      <c r="F53" s="177"/>
      <c r="G53" s="177"/>
      <c r="H53" s="177"/>
      <c r="I53" s="177"/>
      <c r="J53" s="177"/>
      <c r="K53" s="177"/>
      <c r="L53" s="177"/>
      <c r="M53" s="177"/>
      <c r="N53" s="177"/>
      <c r="O53" s="177"/>
      <c r="P53" s="177"/>
      <c r="Q53" s="177"/>
      <c r="R53" s="177"/>
      <c r="S53" s="177"/>
      <c r="T53" s="177"/>
      <c r="U53" s="177"/>
      <c r="V53" s="177"/>
      <c r="W53" s="177"/>
      <c r="X53" s="177"/>
      <c r="Y53" s="177"/>
      <c r="Z53" s="177"/>
      <c r="AA53" s="177"/>
      <c r="AB53" s="177"/>
      <c r="AC53" s="177"/>
      <c r="AD53" s="177"/>
      <c r="AE53" s="177"/>
      <c r="AF53" s="177"/>
      <c r="AG53" s="177"/>
      <c r="AH53" s="177"/>
    </row>
    <row r="54" spans="1:34" x14ac:dyDescent="0.25">
      <c r="A54" s="177"/>
      <c r="B54" s="177"/>
      <c r="C54" s="177"/>
      <c r="D54" s="177"/>
      <c r="E54" s="177"/>
      <c r="F54" s="177"/>
      <c r="G54" s="177"/>
      <c r="H54" s="177"/>
      <c r="I54" s="177"/>
      <c r="J54" s="177"/>
      <c r="K54" s="177"/>
      <c r="L54" s="177"/>
      <c r="M54" s="177"/>
      <c r="N54" s="177"/>
      <c r="O54" s="177"/>
      <c r="P54" s="177"/>
      <c r="Q54" s="177"/>
      <c r="R54" s="177"/>
      <c r="S54" s="177"/>
      <c r="T54" s="177"/>
      <c r="U54" s="177"/>
      <c r="V54" s="177"/>
      <c r="W54" s="177"/>
      <c r="X54" s="177"/>
      <c r="Y54" s="177"/>
      <c r="Z54" s="177"/>
      <c r="AA54" s="177"/>
      <c r="AB54" s="177"/>
      <c r="AC54" s="177"/>
      <c r="AD54" s="177"/>
      <c r="AE54" s="177"/>
      <c r="AF54" s="177"/>
      <c r="AG54" s="177"/>
      <c r="AH54" s="177"/>
    </row>
    <row r="55" spans="1:34" x14ac:dyDescent="0.25">
      <c r="A55" s="177"/>
      <c r="B55" s="177"/>
      <c r="C55" s="177"/>
      <c r="D55" s="177"/>
      <c r="E55" s="177"/>
      <c r="F55" s="177"/>
      <c r="G55" s="177"/>
      <c r="H55" s="177"/>
      <c r="I55" s="177"/>
      <c r="J55" s="177"/>
      <c r="K55" s="177"/>
      <c r="L55" s="177"/>
      <c r="M55" s="177"/>
      <c r="N55" s="177"/>
      <c r="O55" s="177"/>
      <c r="P55" s="177"/>
      <c r="Q55" s="177"/>
      <c r="R55" s="177"/>
      <c r="S55" s="177"/>
      <c r="T55" s="177"/>
      <c r="U55" s="177"/>
      <c r="V55" s="177"/>
      <c r="W55" s="177"/>
      <c r="X55" s="177"/>
      <c r="Y55" s="177"/>
      <c r="Z55" s="177"/>
      <c r="AA55" s="177"/>
      <c r="AB55" s="177"/>
      <c r="AC55" s="177"/>
      <c r="AD55" s="177"/>
      <c r="AE55" s="177"/>
      <c r="AF55" s="177"/>
      <c r="AG55" s="177"/>
      <c r="AH55" s="177"/>
    </row>
    <row r="56" spans="1:34" x14ac:dyDescent="0.25">
      <c r="A56" s="177"/>
      <c r="B56" s="177"/>
      <c r="C56" s="177"/>
      <c r="D56" s="177"/>
      <c r="E56" s="177"/>
      <c r="F56" s="177"/>
      <c r="G56" s="177"/>
      <c r="H56" s="177"/>
      <c r="I56" s="177"/>
      <c r="J56" s="177"/>
      <c r="K56" s="177"/>
      <c r="L56" s="177"/>
      <c r="M56" s="177"/>
      <c r="N56" s="177"/>
      <c r="O56" s="177"/>
      <c r="P56" s="177"/>
      <c r="Q56" s="177"/>
      <c r="R56" s="177"/>
      <c r="S56" s="177"/>
      <c r="T56" s="177"/>
      <c r="U56" s="177"/>
      <c r="V56" s="177"/>
      <c r="W56" s="177"/>
      <c r="X56" s="177"/>
      <c r="Y56" s="177"/>
      <c r="Z56" s="177"/>
      <c r="AA56" s="177"/>
      <c r="AB56" s="177"/>
      <c r="AC56" s="177"/>
      <c r="AD56" s="177"/>
      <c r="AE56" s="177"/>
      <c r="AF56" s="177"/>
      <c r="AG56" s="177"/>
      <c r="AH56" s="177"/>
    </row>
    <row r="57" spans="1:34" x14ac:dyDescent="0.25">
      <c r="A57" s="177"/>
      <c r="B57" s="177"/>
      <c r="C57" s="177"/>
      <c r="D57" s="177"/>
      <c r="E57" s="177"/>
      <c r="F57" s="177"/>
      <c r="G57" s="177"/>
      <c r="H57" s="177"/>
      <c r="I57" s="177"/>
      <c r="J57" s="177"/>
      <c r="K57" s="177"/>
      <c r="L57" s="177"/>
      <c r="M57" s="177"/>
      <c r="N57" s="177"/>
      <c r="O57" s="177"/>
      <c r="P57" s="177"/>
      <c r="Q57" s="177"/>
      <c r="R57" s="177"/>
      <c r="S57" s="177"/>
      <c r="T57" s="177"/>
      <c r="U57" s="177"/>
      <c r="V57" s="177"/>
      <c r="W57" s="177"/>
      <c r="X57" s="177"/>
      <c r="Y57" s="177"/>
      <c r="Z57" s="177"/>
      <c r="AA57" s="177"/>
      <c r="AB57" s="177"/>
      <c r="AC57" s="177"/>
      <c r="AD57" s="177"/>
      <c r="AE57" s="177"/>
      <c r="AF57" s="177"/>
      <c r="AG57" s="177"/>
      <c r="AH57" s="177"/>
    </row>
    <row r="58" spans="1:34" x14ac:dyDescent="0.25">
      <c r="A58" s="177"/>
      <c r="B58" s="177"/>
      <c r="C58" s="177"/>
      <c r="D58" s="177"/>
      <c r="E58" s="177"/>
      <c r="F58" s="177"/>
      <c r="G58" s="177"/>
      <c r="H58" s="177"/>
      <c r="I58" s="177"/>
      <c r="J58" s="177"/>
      <c r="K58" s="177"/>
      <c r="L58" s="177"/>
      <c r="M58" s="177"/>
      <c r="N58" s="177"/>
      <c r="O58" s="177"/>
      <c r="P58" s="177"/>
      <c r="Q58" s="177"/>
      <c r="R58" s="177"/>
      <c r="S58" s="177"/>
      <c r="T58" s="177"/>
      <c r="U58" s="177"/>
      <c r="V58" s="177"/>
      <c r="W58" s="177"/>
      <c r="X58" s="177"/>
      <c r="Y58" s="177"/>
      <c r="Z58" s="177"/>
      <c r="AA58" s="177"/>
      <c r="AB58" s="177"/>
      <c r="AC58" s="177"/>
      <c r="AD58" s="177"/>
      <c r="AE58" s="177"/>
      <c r="AF58" s="177"/>
      <c r="AG58" s="177"/>
      <c r="AH58" s="177"/>
    </row>
    <row r="59" spans="1:34" x14ac:dyDescent="0.25">
      <c r="A59" s="177"/>
      <c r="B59" s="177"/>
      <c r="C59" s="177"/>
      <c r="D59" s="177"/>
      <c r="E59" s="177"/>
      <c r="F59" s="177"/>
      <c r="G59" s="177"/>
      <c r="H59" s="177"/>
      <c r="I59" s="177"/>
      <c r="J59" s="177"/>
      <c r="K59" s="177"/>
      <c r="L59" s="177"/>
      <c r="M59" s="177"/>
      <c r="N59" s="177"/>
      <c r="O59" s="177"/>
      <c r="P59" s="177"/>
      <c r="Q59" s="177"/>
      <c r="R59" s="177"/>
      <c r="S59" s="177"/>
      <c r="T59" s="177"/>
      <c r="U59" s="177"/>
      <c r="V59" s="177"/>
      <c r="W59" s="177"/>
      <c r="X59" s="177"/>
      <c r="Y59" s="177"/>
      <c r="Z59" s="177"/>
      <c r="AA59" s="177"/>
      <c r="AB59" s="177"/>
      <c r="AC59" s="177"/>
      <c r="AD59" s="177"/>
      <c r="AE59" s="177"/>
      <c r="AF59" s="177"/>
      <c r="AG59" s="177"/>
      <c r="AH59" s="177"/>
    </row>
    <row r="60" spans="1:34" x14ac:dyDescent="0.25">
      <c r="A60" s="177"/>
      <c r="B60" s="177"/>
      <c r="C60" s="177"/>
      <c r="D60" s="177"/>
      <c r="E60" s="177"/>
      <c r="F60" s="177"/>
      <c r="G60" s="177"/>
      <c r="H60" s="177"/>
      <c r="I60" s="177"/>
      <c r="J60" s="177"/>
      <c r="K60" s="177"/>
      <c r="L60" s="177"/>
      <c r="M60" s="177"/>
      <c r="N60" s="177"/>
      <c r="O60" s="177"/>
      <c r="P60" s="177"/>
      <c r="Q60" s="177"/>
      <c r="R60" s="177"/>
      <c r="S60" s="177"/>
      <c r="T60" s="177"/>
      <c r="U60" s="177"/>
      <c r="V60" s="177"/>
      <c r="W60" s="177"/>
      <c r="X60" s="177"/>
      <c r="Y60" s="177"/>
      <c r="Z60" s="177"/>
      <c r="AA60" s="177"/>
      <c r="AB60" s="177"/>
      <c r="AC60" s="177"/>
      <c r="AD60" s="177"/>
      <c r="AE60" s="177"/>
      <c r="AF60" s="177"/>
      <c r="AG60" s="177"/>
      <c r="AH60" s="177"/>
    </row>
    <row r="61" spans="1:34" x14ac:dyDescent="0.25">
      <c r="A61" s="177"/>
      <c r="B61" s="177"/>
      <c r="C61" s="177"/>
      <c r="D61" s="177"/>
      <c r="E61" s="177"/>
      <c r="F61" s="177"/>
      <c r="G61" s="177"/>
      <c r="H61" s="177"/>
      <c r="I61" s="177"/>
      <c r="J61" s="177"/>
      <c r="K61" s="177"/>
      <c r="L61" s="177"/>
      <c r="M61" s="177"/>
      <c r="N61" s="177"/>
      <c r="O61" s="177"/>
      <c r="P61" s="177"/>
      <c r="Q61" s="177"/>
      <c r="R61" s="177"/>
      <c r="S61" s="177"/>
      <c r="T61" s="177"/>
      <c r="U61" s="177"/>
      <c r="V61" s="177"/>
      <c r="W61" s="177"/>
      <c r="X61" s="177"/>
      <c r="Y61" s="177"/>
      <c r="Z61" s="177"/>
      <c r="AA61" s="177"/>
      <c r="AB61" s="177"/>
      <c r="AC61" s="177"/>
      <c r="AD61" s="177"/>
      <c r="AE61" s="177"/>
      <c r="AF61" s="177"/>
      <c r="AG61" s="177"/>
      <c r="AH61" s="177"/>
    </row>
    <row r="62" spans="1:34" x14ac:dyDescent="0.25">
      <c r="A62" s="177"/>
      <c r="B62" s="177"/>
      <c r="C62" s="177"/>
      <c r="D62" s="177"/>
      <c r="E62" s="177"/>
      <c r="F62" s="177"/>
      <c r="G62" s="177"/>
      <c r="H62" s="177"/>
      <c r="I62" s="177"/>
      <c r="J62" s="177"/>
      <c r="K62" s="177"/>
      <c r="L62" s="177"/>
      <c r="M62" s="177"/>
      <c r="N62" s="177"/>
      <c r="O62" s="177"/>
      <c r="P62" s="177"/>
      <c r="Q62" s="177"/>
      <c r="R62" s="177"/>
      <c r="S62" s="177"/>
      <c r="T62" s="177"/>
      <c r="U62" s="177"/>
      <c r="V62" s="177"/>
      <c r="W62" s="177"/>
      <c r="X62" s="177"/>
      <c r="Y62" s="177"/>
      <c r="Z62" s="177"/>
      <c r="AA62" s="177"/>
      <c r="AB62" s="177"/>
      <c r="AC62" s="177"/>
      <c r="AD62" s="177"/>
      <c r="AE62" s="177"/>
      <c r="AF62" s="177"/>
      <c r="AG62" s="177"/>
      <c r="AH62" s="177"/>
    </row>
    <row r="63" spans="1:34" x14ac:dyDescent="0.25">
      <c r="A63" s="177"/>
      <c r="B63" s="177"/>
      <c r="C63" s="177"/>
      <c r="D63" s="177"/>
      <c r="E63" s="177"/>
      <c r="F63" s="177"/>
      <c r="G63" s="177"/>
      <c r="H63" s="177"/>
      <c r="I63" s="177"/>
      <c r="J63" s="177"/>
      <c r="K63" s="177"/>
      <c r="L63" s="177"/>
      <c r="M63" s="177"/>
      <c r="N63" s="177"/>
      <c r="O63" s="177"/>
      <c r="P63" s="177"/>
      <c r="Q63" s="177"/>
      <c r="R63" s="177"/>
      <c r="S63" s="177"/>
      <c r="T63" s="177"/>
      <c r="U63" s="177"/>
      <c r="V63" s="177"/>
      <c r="W63" s="177"/>
      <c r="X63" s="177"/>
      <c r="Y63" s="177"/>
      <c r="Z63" s="177"/>
      <c r="AA63" s="177"/>
      <c r="AB63" s="177"/>
      <c r="AC63" s="177"/>
      <c r="AD63" s="177"/>
      <c r="AE63" s="177"/>
      <c r="AF63" s="177"/>
      <c r="AG63" s="177"/>
      <c r="AH63" s="177"/>
    </row>
    <row r="64" spans="1:34" x14ac:dyDescent="0.25">
      <c r="A64" s="177"/>
      <c r="B64" s="177"/>
      <c r="C64" s="177"/>
      <c r="D64" s="177"/>
      <c r="E64" s="177"/>
      <c r="F64" s="177"/>
      <c r="G64" s="177"/>
      <c r="H64" s="177"/>
      <c r="I64" s="177"/>
      <c r="J64" s="177"/>
      <c r="K64" s="177"/>
      <c r="L64" s="177"/>
      <c r="M64" s="177"/>
      <c r="N64" s="177"/>
      <c r="O64" s="177"/>
      <c r="P64" s="177"/>
      <c r="Q64" s="177"/>
      <c r="R64" s="177"/>
      <c r="S64" s="177"/>
      <c r="T64" s="177"/>
      <c r="U64" s="177"/>
      <c r="V64" s="177"/>
      <c r="W64" s="177"/>
      <c r="X64" s="177"/>
      <c r="Y64" s="177"/>
      <c r="Z64" s="177"/>
      <c r="AA64" s="177"/>
      <c r="AB64" s="177"/>
      <c r="AC64" s="177"/>
      <c r="AD64" s="177"/>
      <c r="AE64" s="177"/>
      <c r="AF64" s="177"/>
      <c r="AG64" s="177"/>
      <c r="AH64" s="177"/>
    </row>
    <row r="65" spans="1:34" x14ac:dyDescent="0.25">
      <c r="A65" s="177"/>
      <c r="B65" s="177"/>
      <c r="C65" s="177"/>
      <c r="D65" s="177"/>
      <c r="E65" s="177"/>
      <c r="F65" s="177"/>
      <c r="G65" s="177"/>
      <c r="H65" s="177"/>
      <c r="I65" s="177"/>
      <c r="J65" s="177"/>
      <c r="K65" s="177"/>
      <c r="L65" s="177"/>
      <c r="M65" s="177"/>
      <c r="N65" s="177"/>
      <c r="O65" s="177"/>
      <c r="P65" s="177"/>
      <c r="Q65" s="177"/>
      <c r="R65" s="177"/>
      <c r="S65" s="177"/>
      <c r="T65" s="177"/>
      <c r="U65" s="177"/>
      <c r="V65" s="177"/>
      <c r="W65" s="177"/>
      <c r="X65" s="177"/>
      <c r="Y65" s="177"/>
      <c r="Z65" s="177"/>
      <c r="AA65" s="177"/>
      <c r="AB65" s="177"/>
      <c r="AC65" s="177"/>
      <c r="AD65" s="177"/>
      <c r="AE65" s="177"/>
      <c r="AF65" s="177"/>
      <c r="AG65" s="177"/>
      <c r="AH65" s="177"/>
    </row>
    <row r="66" spans="1:34" x14ac:dyDescent="0.25">
      <c r="A66" s="177"/>
      <c r="B66" s="177"/>
      <c r="C66" s="177"/>
      <c r="D66" s="177"/>
      <c r="E66" s="177"/>
      <c r="F66" s="177"/>
      <c r="G66" s="177"/>
      <c r="H66" s="177"/>
      <c r="I66" s="177"/>
      <c r="J66" s="177"/>
      <c r="K66" s="177"/>
      <c r="L66" s="177"/>
      <c r="M66" s="177"/>
      <c r="N66" s="177"/>
      <c r="O66" s="177"/>
      <c r="P66" s="177"/>
      <c r="Q66" s="177"/>
      <c r="R66" s="177"/>
      <c r="S66" s="177"/>
      <c r="T66" s="177"/>
      <c r="U66" s="177"/>
      <c r="V66" s="177"/>
      <c r="W66" s="177"/>
      <c r="X66" s="177"/>
      <c r="Y66" s="177"/>
      <c r="Z66" s="177"/>
      <c r="AA66" s="177"/>
      <c r="AB66" s="177"/>
      <c r="AC66" s="177"/>
      <c r="AD66" s="177"/>
      <c r="AE66" s="177"/>
      <c r="AF66" s="177"/>
      <c r="AG66" s="177"/>
      <c r="AH66" s="177"/>
    </row>
    <row r="67" spans="1:34" x14ac:dyDescent="0.25">
      <c r="A67" s="177"/>
      <c r="B67" s="177"/>
      <c r="C67" s="177"/>
      <c r="D67" s="177"/>
      <c r="E67" s="177"/>
      <c r="F67" s="177"/>
      <c r="G67" s="177"/>
      <c r="H67" s="177"/>
      <c r="I67" s="177"/>
      <c r="J67" s="177"/>
      <c r="K67" s="177"/>
      <c r="L67" s="177"/>
      <c r="M67" s="177"/>
      <c r="N67" s="177"/>
      <c r="O67" s="177"/>
      <c r="P67" s="177"/>
      <c r="Q67" s="177"/>
      <c r="R67" s="177"/>
      <c r="S67" s="177"/>
      <c r="T67" s="177"/>
      <c r="U67" s="177"/>
      <c r="V67" s="177"/>
      <c r="W67" s="177"/>
      <c r="X67" s="177"/>
      <c r="Y67" s="177"/>
      <c r="Z67" s="177"/>
      <c r="AA67" s="177"/>
      <c r="AB67" s="177"/>
      <c r="AC67" s="177"/>
      <c r="AD67" s="177"/>
      <c r="AE67" s="177"/>
      <c r="AF67" s="177"/>
      <c r="AG67" s="177"/>
      <c r="AH67" s="177"/>
    </row>
    <row r="68" spans="1:34" x14ac:dyDescent="0.25">
      <c r="A68" s="177"/>
      <c r="B68" s="177"/>
      <c r="C68" s="177"/>
      <c r="D68" s="177"/>
      <c r="E68" s="177"/>
      <c r="F68" s="177"/>
      <c r="G68" s="177"/>
      <c r="H68" s="177"/>
      <c r="I68" s="177"/>
      <c r="J68" s="177"/>
      <c r="K68" s="177"/>
      <c r="L68" s="177"/>
      <c r="M68" s="177"/>
      <c r="N68" s="177"/>
      <c r="O68" s="177"/>
      <c r="P68" s="177"/>
      <c r="Q68" s="177"/>
      <c r="R68" s="177"/>
      <c r="S68" s="177"/>
      <c r="T68" s="177"/>
      <c r="U68" s="177"/>
      <c r="V68" s="177"/>
      <c r="W68" s="177"/>
      <c r="X68" s="177"/>
      <c r="Y68" s="177"/>
      <c r="Z68" s="177"/>
      <c r="AA68" s="177"/>
      <c r="AB68" s="177"/>
      <c r="AC68" s="177"/>
      <c r="AD68" s="177"/>
      <c r="AE68" s="177"/>
      <c r="AF68" s="177"/>
      <c r="AG68" s="177"/>
      <c r="AH68" s="177"/>
    </row>
    <row r="69" spans="1:34" x14ac:dyDescent="0.25">
      <c r="A69" s="177"/>
      <c r="B69" s="177"/>
      <c r="C69" s="177"/>
      <c r="D69" s="177"/>
      <c r="E69" s="177"/>
      <c r="F69" s="177"/>
      <c r="G69" s="177"/>
      <c r="H69" s="177"/>
      <c r="I69" s="177"/>
      <c r="J69" s="177"/>
      <c r="K69" s="177"/>
      <c r="L69" s="177"/>
      <c r="M69" s="177"/>
      <c r="N69" s="177"/>
      <c r="O69" s="177"/>
      <c r="P69" s="177"/>
      <c r="Q69" s="177"/>
      <c r="R69" s="177"/>
      <c r="S69" s="177"/>
      <c r="T69" s="177"/>
      <c r="U69" s="177"/>
      <c r="V69" s="177"/>
      <c r="W69" s="177"/>
      <c r="X69" s="177"/>
      <c r="Y69" s="177"/>
      <c r="Z69" s="177"/>
      <c r="AA69" s="177"/>
      <c r="AB69" s="177"/>
      <c r="AC69" s="177"/>
      <c r="AD69" s="177"/>
      <c r="AE69" s="177"/>
      <c r="AF69" s="177"/>
      <c r="AG69" s="177"/>
      <c r="AH69" s="177"/>
    </row>
  </sheetData>
  <sheetProtection algorithmName="SHA-512" hashValue="bpedXLWIcM8Zjkqz7GH7zHZywReSe+hdD8KdUF5M+0h9epbvBDQ+SoZVIKt+8IysFtVkwgfssHRHw5e7gzUwLw==" saltValue="GW+cfhaTkUfUDieDQpqHJA==" spinCount="100000" sheet="1" objects="1" scenarios="1"/>
  <mergeCells count="1">
    <mergeCell ref="A1:K1"/>
  </mergeCells>
  <pageMargins left="0.7" right="0.7" top="0.75" bottom="0.75" header="0.3" footer="0.3"/>
  <pageSetup paperSize="9" scale="28" fitToHeight="2" orientation="portrait" horizontalDpi="1200" verticalDpi="120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DF3DA8-803D-4639-AE2D-6570E21AA562}">
  <sheetPr codeName="Sheet10">
    <tabColor theme="4" tint="0.79998168889431442"/>
    <pageSetUpPr fitToPage="1"/>
  </sheetPr>
  <dimension ref="A1:AI74"/>
  <sheetViews>
    <sheetView zoomScale="90" zoomScaleNormal="90" workbookViewId="0">
      <selection activeCell="B5" sqref="B5:B7"/>
    </sheetView>
  </sheetViews>
  <sheetFormatPr defaultRowHeight="15" x14ac:dyDescent="0.25"/>
  <cols>
    <col min="1" max="1" width="6.42578125" customWidth="1"/>
    <col min="2" max="2" width="15" customWidth="1"/>
    <col min="3" max="3" width="31.42578125" customWidth="1"/>
    <col min="4" max="4" width="167.5703125" customWidth="1"/>
  </cols>
  <sheetData>
    <row r="1" spans="1:35" ht="26.45" customHeight="1" x14ac:dyDescent="0.25">
      <c r="A1" s="478"/>
      <c r="B1" s="478"/>
      <c r="C1" s="478"/>
      <c r="D1" s="478"/>
      <c r="E1" s="152"/>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row>
    <row r="2" spans="1:35" ht="26.45" customHeight="1" x14ac:dyDescent="0.25">
      <c r="A2" s="478"/>
      <c r="B2" s="478"/>
      <c r="C2" s="478"/>
      <c r="D2" s="478"/>
      <c r="E2" s="152"/>
      <c r="F2" s="177"/>
      <c r="G2" s="177"/>
      <c r="H2" s="177"/>
      <c r="I2" s="177"/>
      <c r="J2" s="177"/>
      <c r="K2" s="177"/>
      <c r="L2" s="177"/>
      <c r="M2" s="177"/>
      <c r="N2" s="177"/>
      <c r="O2" s="177"/>
      <c r="P2" s="177"/>
      <c r="Q2" s="177"/>
      <c r="R2" s="177"/>
      <c r="S2" s="177"/>
      <c r="T2" s="177"/>
      <c r="U2" s="177"/>
      <c r="V2" s="177"/>
      <c r="W2" s="177"/>
      <c r="X2" s="177"/>
      <c r="Y2" s="177"/>
      <c r="Z2" s="177"/>
      <c r="AA2" s="177"/>
      <c r="AB2" s="177"/>
      <c r="AC2" s="177"/>
      <c r="AD2" s="177"/>
      <c r="AE2" s="177"/>
      <c r="AF2" s="177"/>
      <c r="AG2" s="177"/>
      <c r="AH2" s="177"/>
      <c r="AI2" s="177"/>
    </row>
    <row r="3" spans="1:35" ht="15.75" thickBot="1" x14ac:dyDescent="0.3">
      <c r="A3" s="354"/>
      <c r="B3" s="354"/>
      <c r="C3" s="354"/>
      <c r="D3" s="354"/>
      <c r="E3" s="354"/>
      <c r="F3" s="177"/>
      <c r="G3" s="177"/>
      <c r="H3" s="177"/>
      <c r="I3" s="177"/>
      <c r="J3" s="177"/>
      <c r="K3" s="177"/>
      <c r="L3" s="177"/>
      <c r="M3" s="177"/>
      <c r="N3" s="177"/>
      <c r="O3" s="177"/>
      <c r="P3" s="177"/>
      <c r="Q3" s="177"/>
      <c r="R3" s="177"/>
      <c r="S3" s="177"/>
      <c r="T3" s="177"/>
      <c r="U3" s="177"/>
      <c r="V3" s="177"/>
      <c r="W3" s="177"/>
      <c r="X3" s="177"/>
      <c r="Y3" s="177"/>
      <c r="Z3" s="177"/>
      <c r="AA3" s="177"/>
      <c r="AB3" s="177"/>
      <c r="AC3" s="177"/>
      <c r="AD3" s="177"/>
      <c r="AE3" s="177"/>
      <c r="AF3" s="177"/>
      <c r="AG3" s="177"/>
      <c r="AH3" s="177"/>
      <c r="AI3" s="177"/>
    </row>
    <row r="4" spans="1:35" ht="15.75" thickBot="1" x14ac:dyDescent="0.3">
      <c r="A4" s="354"/>
      <c r="B4" s="158" t="s">
        <v>221</v>
      </c>
      <c r="C4" s="159" t="s">
        <v>222</v>
      </c>
      <c r="D4" s="159" t="s">
        <v>223</v>
      </c>
      <c r="E4" s="354"/>
      <c r="F4" s="177"/>
      <c r="G4" s="177"/>
      <c r="H4" s="177"/>
      <c r="I4" s="177"/>
      <c r="J4" s="177"/>
      <c r="K4" s="177"/>
      <c r="L4" s="177"/>
      <c r="M4" s="177"/>
      <c r="N4" s="177"/>
      <c r="O4" s="177"/>
      <c r="P4" s="177"/>
      <c r="Q4" s="177"/>
      <c r="R4" s="177"/>
      <c r="S4" s="177"/>
      <c r="T4" s="177"/>
      <c r="U4" s="177"/>
      <c r="V4" s="177"/>
      <c r="W4" s="177"/>
      <c r="X4" s="177"/>
      <c r="Y4" s="177"/>
      <c r="Z4" s="177"/>
      <c r="AA4" s="177"/>
      <c r="AB4" s="177"/>
      <c r="AC4" s="177"/>
      <c r="AD4" s="177"/>
      <c r="AE4" s="177"/>
      <c r="AF4" s="177"/>
      <c r="AG4" s="177"/>
      <c r="AH4" s="177"/>
      <c r="AI4" s="177"/>
    </row>
    <row r="5" spans="1:35" x14ac:dyDescent="0.25">
      <c r="A5" s="354"/>
      <c r="B5" s="487" t="s">
        <v>224</v>
      </c>
      <c r="C5" s="154" t="s">
        <v>225</v>
      </c>
      <c r="D5" s="485" t="s">
        <v>227</v>
      </c>
      <c r="E5" s="354"/>
      <c r="F5" s="177"/>
      <c r="G5" s="177"/>
      <c r="H5" s="177"/>
      <c r="I5" s="177"/>
      <c r="J5" s="177"/>
      <c r="K5" s="177"/>
      <c r="L5" s="177"/>
      <c r="M5" s="177"/>
      <c r="N5" s="177"/>
      <c r="O5" s="177"/>
      <c r="P5" s="177"/>
      <c r="Q5" s="177"/>
      <c r="R5" s="177"/>
      <c r="S5" s="177"/>
      <c r="T5" s="177"/>
      <c r="U5" s="177"/>
      <c r="V5" s="177"/>
      <c r="W5" s="177"/>
      <c r="X5" s="177"/>
      <c r="Y5" s="177"/>
      <c r="Z5" s="177"/>
      <c r="AA5" s="177"/>
      <c r="AB5" s="177"/>
      <c r="AC5" s="177"/>
      <c r="AD5" s="177"/>
      <c r="AE5" s="177"/>
      <c r="AF5" s="177"/>
      <c r="AG5" s="177"/>
      <c r="AH5" s="177"/>
      <c r="AI5" s="177"/>
    </row>
    <row r="6" spans="1:35" x14ac:dyDescent="0.25">
      <c r="A6" s="354"/>
      <c r="B6" s="492"/>
      <c r="C6" s="154"/>
      <c r="D6" s="493"/>
      <c r="E6" s="354"/>
      <c r="F6" s="177"/>
      <c r="G6" s="177"/>
      <c r="H6" s="177"/>
      <c r="I6" s="177"/>
      <c r="J6" s="177"/>
      <c r="K6" s="177"/>
      <c r="L6" s="177"/>
      <c r="M6" s="177"/>
      <c r="N6" s="177"/>
      <c r="O6" s="177"/>
      <c r="P6" s="177"/>
      <c r="Q6" s="177"/>
      <c r="R6" s="177"/>
      <c r="S6" s="177"/>
      <c r="T6" s="177"/>
      <c r="U6" s="177"/>
      <c r="V6" s="177"/>
      <c r="W6" s="177"/>
      <c r="X6" s="177"/>
      <c r="Y6" s="177"/>
      <c r="Z6" s="177"/>
      <c r="AA6" s="177"/>
      <c r="AB6" s="177"/>
      <c r="AC6" s="177"/>
      <c r="AD6" s="177"/>
      <c r="AE6" s="177"/>
      <c r="AF6" s="177"/>
      <c r="AG6" s="177"/>
      <c r="AH6" s="177"/>
      <c r="AI6" s="177"/>
    </row>
    <row r="7" spans="1:35" ht="45.75" thickBot="1" x14ac:dyDescent="0.3">
      <c r="A7" s="354"/>
      <c r="B7" s="488"/>
      <c r="C7" s="155" t="s">
        <v>226</v>
      </c>
      <c r="D7" s="486"/>
      <c r="E7" s="354"/>
      <c r="F7" s="177"/>
      <c r="G7" s="177"/>
      <c r="H7" s="177"/>
      <c r="I7" s="177"/>
      <c r="J7" s="177"/>
      <c r="K7" s="177"/>
      <c r="L7" s="177"/>
      <c r="M7" s="177"/>
      <c r="N7" s="177"/>
      <c r="O7" s="177"/>
      <c r="P7" s="177"/>
      <c r="Q7" s="177"/>
      <c r="R7" s="177"/>
      <c r="S7" s="177"/>
      <c r="T7" s="177"/>
      <c r="U7" s="177"/>
      <c r="V7" s="177"/>
      <c r="W7" s="177"/>
      <c r="X7" s="177"/>
      <c r="Y7" s="177"/>
      <c r="Z7" s="177"/>
      <c r="AA7" s="177"/>
      <c r="AB7" s="177"/>
      <c r="AC7" s="177"/>
      <c r="AD7" s="177"/>
      <c r="AE7" s="177"/>
      <c r="AF7" s="177"/>
      <c r="AG7" s="177"/>
      <c r="AH7" s="177"/>
      <c r="AI7" s="177"/>
    </row>
    <row r="8" spans="1:35" ht="30.75" thickBot="1" x14ac:dyDescent="0.3">
      <c r="A8" s="354"/>
      <c r="B8" s="487" t="s">
        <v>228</v>
      </c>
      <c r="C8" s="155" t="s">
        <v>35</v>
      </c>
      <c r="D8" s="156" t="s">
        <v>229</v>
      </c>
      <c r="E8" s="354"/>
      <c r="F8" s="177"/>
      <c r="G8" s="177"/>
      <c r="H8" s="177"/>
      <c r="I8" s="177"/>
      <c r="J8" s="177"/>
      <c r="K8" s="177"/>
      <c r="L8" s="177"/>
      <c r="M8" s="177"/>
      <c r="N8" s="177"/>
      <c r="O8" s="177"/>
      <c r="P8" s="177"/>
      <c r="Q8" s="177"/>
      <c r="R8" s="177"/>
      <c r="S8" s="177"/>
      <c r="T8" s="177"/>
      <c r="U8" s="177"/>
      <c r="V8" s="177"/>
      <c r="W8" s="177"/>
      <c r="X8" s="177"/>
      <c r="Y8" s="177"/>
      <c r="Z8" s="177"/>
      <c r="AA8" s="177"/>
      <c r="AB8" s="177"/>
      <c r="AC8" s="177"/>
      <c r="AD8" s="177"/>
      <c r="AE8" s="177"/>
      <c r="AF8" s="177"/>
      <c r="AG8" s="177"/>
      <c r="AH8" s="177"/>
      <c r="AI8" s="177"/>
    </row>
    <row r="9" spans="1:35" x14ac:dyDescent="0.25">
      <c r="A9" s="354"/>
      <c r="B9" s="492"/>
      <c r="C9" s="487" t="s">
        <v>33</v>
      </c>
      <c r="D9" s="485" t="s">
        <v>230</v>
      </c>
      <c r="E9" s="354"/>
      <c r="F9" s="177"/>
      <c r="G9" s="177"/>
      <c r="H9" s="177"/>
      <c r="I9" s="177"/>
      <c r="J9" s="177"/>
      <c r="K9" s="177"/>
      <c r="L9" s="177"/>
      <c r="M9" s="177"/>
      <c r="N9" s="177"/>
      <c r="O9" s="177"/>
      <c r="P9" s="177"/>
      <c r="Q9" s="177"/>
      <c r="R9" s="177"/>
      <c r="S9" s="177"/>
      <c r="T9" s="177"/>
      <c r="U9" s="177"/>
      <c r="V9" s="177"/>
      <c r="W9" s="177"/>
      <c r="X9" s="177"/>
      <c r="Y9" s="177"/>
      <c r="Z9" s="177"/>
      <c r="AA9" s="177"/>
      <c r="AB9" s="177"/>
      <c r="AC9" s="177"/>
      <c r="AD9" s="177"/>
      <c r="AE9" s="177"/>
      <c r="AF9" s="177"/>
      <c r="AG9" s="177"/>
      <c r="AH9" s="177"/>
      <c r="AI9" s="177"/>
    </row>
    <row r="10" spans="1:35" ht="15.75" thickBot="1" x14ac:dyDescent="0.3">
      <c r="A10" s="354"/>
      <c r="B10" s="492"/>
      <c r="C10" s="488"/>
      <c r="D10" s="486"/>
      <c r="E10" s="354"/>
      <c r="F10" s="177"/>
      <c r="G10" s="177"/>
      <c r="H10" s="177"/>
      <c r="I10" s="177"/>
      <c r="J10" s="177"/>
      <c r="K10" s="177"/>
      <c r="L10" s="177"/>
      <c r="M10" s="177"/>
      <c r="N10" s="177"/>
      <c r="O10" s="177"/>
      <c r="P10" s="177"/>
      <c r="Q10" s="177"/>
      <c r="R10" s="177"/>
      <c r="S10" s="177"/>
      <c r="T10" s="177"/>
      <c r="U10" s="177"/>
      <c r="V10" s="177"/>
      <c r="W10" s="177"/>
      <c r="X10" s="177"/>
      <c r="Y10" s="177"/>
      <c r="Z10" s="177"/>
      <c r="AA10" s="177"/>
      <c r="AB10" s="177"/>
      <c r="AC10" s="177"/>
      <c r="AD10" s="177"/>
      <c r="AE10" s="177"/>
      <c r="AF10" s="177"/>
      <c r="AG10" s="177"/>
      <c r="AH10" s="177"/>
      <c r="AI10" s="177"/>
    </row>
    <row r="11" spans="1:35" ht="75.75" thickBot="1" x14ac:dyDescent="0.3">
      <c r="A11" s="354"/>
      <c r="B11" s="492"/>
      <c r="C11" s="155" t="s">
        <v>231</v>
      </c>
      <c r="D11" s="156" t="s">
        <v>232</v>
      </c>
      <c r="E11" s="354"/>
      <c r="F11" s="177"/>
      <c r="G11" s="177"/>
      <c r="H11" s="177"/>
      <c r="I11" s="177"/>
      <c r="J11" s="177"/>
      <c r="K11" s="177"/>
      <c r="L11" s="177"/>
      <c r="M11" s="177"/>
      <c r="N11" s="177"/>
      <c r="O11" s="177"/>
      <c r="P11" s="177"/>
      <c r="Q11" s="177"/>
      <c r="R11" s="177"/>
      <c r="S11" s="177"/>
      <c r="T11" s="177"/>
      <c r="U11" s="177"/>
      <c r="V11" s="177"/>
      <c r="W11" s="177"/>
      <c r="X11" s="177"/>
      <c r="Y11" s="177"/>
      <c r="Z11" s="177"/>
      <c r="AA11" s="177"/>
      <c r="AB11" s="177"/>
      <c r="AC11" s="177"/>
      <c r="AD11" s="177"/>
      <c r="AE11" s="177"/>
      <c r="AF11" s="177"/>
      <c r="AG11" s="177"/>
      <c r="AH11" s="177"/>
      <c r="AI11" s="177"/>
    </row>
    <row r="12" spans="1:35" ht="30.75" thickBot="1" x14ac:dyDescent="0.3">
      <c r="A12" s="354"/>
      <c r="B12" s="492"/>
      <c r="C12" s="155" t="s">
        <v>233</v>
      </c>
      <c r="D12" s="156" t="s">
        <v>234</v>
      </c>
      <c r="E12" s="354"/>
      <c r="F12" s="177"/>
      <c r="G12" s="177"/>
      <c r="H12" s="177"/>
      <c r="I12" s="177"/>
      <c r="J12" s="177"/>
      <c r="K12" s="177"/>
      <c r="L12" s="177"/>
      <c r="M12" s="177"/>
      <c r="N12" s="177"/>
      <c r="O12" s="177"/>
      <c r="P12" s="177"/>
      <c r="Q12" s="177"/>
      <c r="R12" s="177"/>
      <c r="S12" s="177"/>
      <c r="T12" s="177"/>
      <c r="U12" s="177"/>
      <c r="V12" s="177"/>
      <c r="W12" s="177"/>
      <c r="X12" s="177"/>
      <c r="Y12" s="177"/>
      <c r="Z12" s="177"/>
      <c r="AA12" s="177"/>
      <c r="AB12" s="177"/>
      <c r="AC12" s="177"/>
      <c r="AD12" s="177"/>
      <c r="AE12" s="177"/>
      <c r="AF12" s="177"/>
      <c r="AG12" s="177"/>
      <c r="AH12" s="177"/>
      <c r="AI12" s="177"/>
    </row>
    <row r="13" spans="1:35" ht="15.75" thickBot="1" x14ac:dyDescent="0.3">
      <c r="A13" s="354"/>
      <c r="B13" s="492"/>
      <c r="C13" s="155" t="s">
        <v>235</v>
      </c>
      <c r="D13" s="156" t="s">
        <v>236</v>
      </c>
      <c r="E13" s="354"/>
      <c r="F13" s="177"/>
      <c r="G13" s="177"/>
      <c r="H13" s="177"/>
      <c r="I13" s="177"/>
      <c r="J13" s="177"/>
      <c r="K13" s="177"/>
      <c r="L13" s="177"/>
      <c r="M13" s="177"/>
      <c r="N13" s="177"/>
      <c r="O13" s="177"/>
      <c r="P13" s="177"/>
      <c r="Q13" s="177"/>
      <c r="R13" s="177"/>
      <c r="S13" s="177"/>
      <c r="T13" s="177"/>
      <c r="U13" s="177"/>
      <c r="V13" s="177"/>
      <c r="W13" s="177"/>
      <c r="X13" s="177"/>
      <c r="Y13" s="177"/>
      <c r="Z13" s="177"/>
      <c r="AA13" s="177"/>
      <c r="AB13" s="177"/>
      <c r="AC13" s="177"/>
      <c r="AD13" s="177"/>
      <c r="AE13" s="177"/>
      <c r="AF13" s="177"/>
      <c r="AG13" s="177"/>
      <c r="AH13" s="177"/>
      <c r="AI13" s="177"/>
    </row>
    <row r="14" spans="1:35" ht="15.75" thickBot="1" x14ac:dyDescent="0.3">
      <c r="A14" s="354"/>
      <c r="B14" s="492"/>
      <c r="C14" s="155" t="s">
        <v>237</v>
      </c>
      <c r="D14" s="156" t="s">
        <v>238</v>
      </c>
      <c r="E14" s="354"/>
      <c r="F14" s="177"/>
      <c r="G14" s="177"/>
      <c r="H14" s="177"/>
      <c r="I14" s="177"/>
      <c r="J14" s="177"/>
      <c r="K14" s="177"/>
      <c r="L14" s="177"/>
      <c r="M14" s="177"/>
      <c r="N14" s="177"/>
      <c r="O14" s="177"/>
      <c r="P14" s="177"/>
      <c r="Q14" s="177"/>
      <c r="R14" s="177"/>
      <c r="S14" s="177"/>
      <c r="T14" s="177"/>
      <c r="U14" s="177"/>
      <c r="V14" s="177"/>
      <c r="W14" s="177"/>
      <c r="X14" s="177"/>
      <c r="Y14" s="177"/>
      <c r="Z14" s="177"/>
      <c r="AA14" s="177"/>
      <c r="AB14" s="177"/>
      <c r="AC14" s="177"/>
      <c r="AD14" s="177"/>
      <c r="AE14" s="177"/>
      <c r="AF14" s="177"/>
      <c r="AG14" s="177"/>
      <c r="AH14" s="177"/>
      <c r="AI14" s="177"/>
    </row>
    <row r="15" spans="1:35" ht="30.75" thickBot="1" x14ac:dyDescent="0.3">
      <c r="A15" s="354"/>
      <c r="B15" s="492"/>
      <c r="C15" s="155" t="s">
        <v>239</v>
      </c>
      <c r="D15" s="156" t="s">
        <v>240</v>
      </c>
      <c r="E15" s="354"/>
      <c r="F15" s="177"/>
      <c r="G15" s="177"/>
      <c r="H15" s="177"/>
      <c r="I15" s="177"/>
      <c r="J15" s="177"/>
      <c r="K15" s="177"/>
      <c r="L15" s="177"/>
      <c r="M15" s="177"/>
      <c r="N15" s="177"/>
      <c r="O15" s="177"/>
      <c r="P15" s="177"/>
      <c r="Q15" s="177"/>
      <c r="R15" s="177"/>
      <c r="S15" s="177"/>
      <c r="T15" s="177"/>
      <c r="U15" s="177"/>
      <c r="V15" s="177"/>
      <c r="W15" s="177"/>
      <c r="X15" s="177"/>
      <c r="Y15" s="177"/>
      <c r="Z15" s="177"/>
      <c r="AA15" s="177"/>
      <c r="AB15" s="177"/>
      <c r="AC15" s="177"/>
      <c r="AD15" s="177"/>
      <c r="AE15" s="177"/>
      <c r="AF15" s="177"/>
      <c r="AG15" s="177"/>
      <c r="AH15" s="177"/>
      <c r="AI15" s="177"/>
    </row>
    <row r="16" spans="1:35" ht="15.75" thickBot="1" x14ac:dyDescent="0.3">
      <c r="A16" s="354"/>
      <c r="B16" s="492"/>
      <c r="C16" s="155" t="s">
        <v>241</v>
      </c>
      <c r="D16" s="156" t="s">
        <v>242</v>
      </c>
      <c r="E16" s="354"/>
      <c r="F16" s="177"/>
      <c r="G16" s="177"/>
      <c r="H16" s="177"/>
      <c r="I16" s="177"/>
      <c r="J16" s="177"/>
      <c r="K16" s="177"/>
      <c r="L16" s="177"/>
      <c r="M16" s="177"/>
      <c r="N16" s="177"/>
      <c r="O16" s="177"/>
      <c r="P16" s="177"/>
      <c r="Q16" s="177"/>
      <c r="R16" s="177"/>
      <c r="S16" s="177"/>
      <c r="T16" s="177"/>
      <c r="U16" s="177"/>
      <c r="V16" s="177"/>
      <c r="W16" s="177"/>
      <c r="X16" s="177"/>
      <c r="Y16" s="177"/>
      <c r="Z16" s="177"/>
      <c r="AA16" s="177"/>
      <c r="AB16" s="177"/>
      <c r="AC16" s="177"/>
      <c r="AD16" s="177"/>
      <c r="AE16" s="177"/>
      <c r="AF16" s="177"/>
      <c r="AG16" s="177"/>
      <c r="AH16" s="177"/>
      <c r="AI16" s="177"/>
    </row>
    <row r="17" spans="1:35" ht="30.75" thickBot="1" x14ac:dyDescent="0.3">
      <c r="A17" s="354"/>
      <c r="B17" s="492"/>
      <c r="C17" s="155" t="s">
        <v>243</v>
      </c>
      <c r="D17" s="156" t="s">
        <v>244</v>
      </c>
      <c r="E17" s="354"/>
      <c r="F17" s="177"/>
      <c r="G17" s="177"/>
      <c r="H17" s="177"/>
      <c r="I17" s="177"/>
      <c r="J17" s="177"/>
      <c r="K17" s="177"/>
      <c r="L17" s="177"/>
      <c r="M17" s="177"/>
      <c r="N17" s="177"/>
      <c r="O17" s="177"/>
      <c r="P17" s="177"/>
      <c r="Q17" s="177"/>
      <c r="R17" s="177"/>
      <c r="S17" s="177"/>
      <c r="T17" s="177"/>
      <c r="U17" s="177"/>
      <c r="V17" s="177"/>
      <c r="W17" s="177"/>
      <c r="X17" s="177"/>
      <c r="Y17" s="177"/>
      <c r="Z17" s="177"/>
      <c r="AA17" s="177"/>
      <c r="AB17" s="177"/>
      <c r="AC17" s="177"/>
      <c r="AD17" s="177"/>
      <c r="AE17" s="177"/>
      <c r="AF17" s="177"/>
      <c r="AG17" s="177"/>
      <c r="AH17" s="177"/>
      <c r="AI17" s="177"/>
    </row>
    <row r="18" spans="1:35" ht="30.75" thickBot="1" x14ac:dyDescent="0.3">
      <c r="A18" s="354"/>
      <c r="B18" s="492"/>
      <c r="C18" s="155" t="s">
        <v>60</v>
      </c>
      <c r="D18" s="156" t="s">
        <v>245</v>
      </c>
      <c r="E18" s="354"/>
      <c r="F18" s="177"/>
      <c r="G18" s="177"/>
      <c r="H18" s="177"/>
      <c r="I18" s="177"/>
      <c r="J18" s="177"/>
      <c r="K18" s="177"/>
      <c r="L18" s="177"/>
      <c r="M18" s="177"/>
      <c r="N18" s="177"/>
      <c r="O18" s="177"/>
      <c r="P18" s="177"/>
      <c r="Q18" s="177"/>
      <c r="R18" s="177"/>
      <c r="S18" s="177"/>
      <c r="T18" s="177"/>
      <c r="U18" s="177"/>
      <c r="V18" s="177"/>
      <c r="W18" s="177"/>
      <c r="X18" s="177"/>
      <c r="Y18" s="177"/>
      <c r="Z18" s="177"/>
      <c r="AA18" s="177"/>
      <c r="AB18" s="177"/>
      <c r="AC18" s="177"/>
      <c r="AD18" s="177"/>
      <c r="AE18" s="177"/>
      <c r="AF18" s="177"/>
      <c r="AG18" s="177"/>
      <c r="AH18" s="177"/>
      <c r="AI18" s="177"/>
    </row>
    <row r="19" spans="1:35" ht="30.75" thickBot="1" x14ac:dyDescent="0.3">
      <c r="A19" s="354"/>
      <c r="B19" s="492"/>
      <c r="C19" s="155" t="s">
        <v>246</v>
      </c>
      <c r="D19" s="156" t="s">
        <v>247</v>
      </c>
      <c r="E19" s="354"/>
      <c r="F19" s="177"/>
      <c r="G19" s="177"/>
      <c r="H19" s="177"/>
      <c r="I19" s="177"/>
      <c r="J19" s="177"/>
      <c r="K19" s="177"/>
      <c r="L19" s="177"/>
      <c r="M19" s="177"/>
      <c r="N19" s="177"/>
      <c r="O19" s="177"/>
      <c r="P19" s="177"/>
      <c r="Q19" s="177"/>
      <c r="R19" s="177"/>
      <c r="S19" s="177"/>
      <c r="T19" s="177"/>
      <c r="U19" s="177"/>
      <c r="V19" s="177"/>
      <c r="W19" s="177"/>
      <c r="X19" s="177"/>
      <c r="Y19" s="177"/>
      <c r="Z19" s="177"/>
      <c r="AA19" s="177"/>
      <c r="AB19" s="177"/>
      <c r="AC19" s="177"/>
      <c r="AD19" s="177"/>
      <c r="AE19" s="177"/>
      <c r="AF19" s="177"/>
      <c r="AG19" s="177"/>
      <c r="AH19" s="177"/>
      <c r="AI19" s="177"/>
    </row>
    <row r="20" spans="1:35" ht="30.75" thickBot="1" x14ac:dyDescent="0.3">
      <c r="A20" s="354"/>
      <c r="B20" s="492"/>
      <c r="C20" s="155" t="s">
        <v>81</v>
      </c>
      <c r="D20" s="156" t="s">
        <v>248</v>
      </c>
      <c r="E20" s="354"/>
      <c r="F20" s="177"/>
      <c r="G20" s="177"/>
      <c r="H20" s="177"/>
      <c r="I20" s="177"/>
      <c r="J20" s="177"/>
      <c r="K20" s="177"/>
      <c r="L20" s="177"/>
      <c r="M20" s="177"/>
      <c r="N20" s="177"/>
      <c r="O20" s="177"/>
      <c r="P20" s="177"/>
      <c r="Q20" s="177"/>
      <c r="R20" s="177"/>
      <c r="S20" s="177"/>
      <c r="T20" s="177"/>
      <c r="U20" s="177"/>
      <c r="V20" s="177"/>
      <c r="W20" s="177"/>
      <c r="X20" s="177"/>
      <c r="Y20" s="177"/>
      <c r="Z20" s="177"/>
      <c r="AA20" s="177"/>
      <c r="AB20" s="177"/>
      <c r="AC20" s="177"/>
      <c r="AD20" s="177"/>
      <c r="AE20" s="177"/>
      <c r="AF20" s="177"/>
      <c r="AG20" s="177"/>
      <c r="AH20" s="177"/>
      <c r="AI20" s="177"/>
    </row>
    <row r="21" spans="1:35" ht="15.75" thickBot="1" x14ac:dyDescent="0.3">
      <c r="A21" s="354"/>
      <c r="B21" s="492"/>
      <c r="C21" s="155" t="s">
        <v>71</v>
      </c>
      <c r="D21" s="156" t="s">
        <v>249</v>
      </c>
      <c r="E21" s="354"/>
      <c r="F21" s="177"/>
      <c r="G21" s="177"/>
      <c r="H21" s="177"/>
      <c r="I21" s="177"/>
      <c r="J21" s="177"/>
      <c r="K21" s="177"/>
      <c r="L21" s="177"/>
      <c r="M21" s="177"/>
      <c r="N21" s="177"/>
      <c r="O21" s="177"/>
      <c r="P21" s="177"/>
      <c r="Q21" s="177"/>
      <c r="R21" s="177"/>
      <c r="S21" s="177"/>
      <c r="T21" s="177"/>
      <c r="U21" s="177"/>
      <c r="V21" s="177"/>
      <c r="W21" s="177"/>
      <c r="X21" s="177"/>
      <c r="Y21" s="177"/>
      <c r="Z21" s="177"/>
      <c r="AA21" s="177"/>
      <c r="AB21" s="177"/>
      <c r="AC21" s="177"/>
      <c r="AD21" s="177"/>
      <c r="AE21" s="177"/>
      <c r="AF21" s="177"/>
      <c r="AG21" s="177"/>
      <c r="AH21" s="177"/>
      <c r="AI21" s="177"/>
    </row>
    <row r="22" spans="1:35" ht="30.75" thickBot="1" x14ac:dyDescent="0.3">
      <c r="A22" s="354"/>
      <c r="B22" s="492"/>
      <c r="C22" s="155" t="s">
        <v>77</v>
      </c>
      <c r="D22" s="156" t="s">
        <v>250</v>
      </c>
      <c r="E22" s="354"/>
      <c r="F22" s="177"/>
      <c r="G22" s="177"/>
      <c r="H22" s="177"/>
      <c r="I22" s="177"/>
      <c r="J22" s="177"/>
      <c r="K22" s="177"/>
      <c r="L22" s="177"/>
      <c r="M22" s="177"/>
      <c r="N22" s="177"/>
      <c r="O22" s="177"/>
      <c r="P22" s="177"/>
      <c r="Q22" s="177"/>
      <c r="R22" s="177"/>
      <c r="S22" s="177"/>
      <c r="T22" s="177"/>
      <c r="U22" s="177"/>
      <c r="V22" s="177"/>
      <c r="W22" s="177"/>
      <c r="X22" s="177"/>
      <c r="Y22" s="177"/>
      <c r="Z22" s="177"/>
      <c r="AA22" s="177"/>
      <c r="AB22" s="177"/>
      <c r="AC22" s="177"/>
      <c r="AD22" s="177"/>
      <c r="AE22" s="177"/>
      <c r="AF22" s="177"/>
      <c r="AG22" s="177"/>
      <c r="AH22" s="177"/>
      <c r="AI22" s="177"/>
    </row>
    <row r="23" spans="1:35" ht="30.75" thickBot="1" x14ac:dyDescent="0.3">
      <c r="A23" s="354"/>
      <c r="B23" s="492"/>
      <c r="C23" s="155" t="s">
        <v>251</v>
      </c>
      <c r="D23" s="156" t="s">
        <v>252</v>
      </c>
      <c r="E23" s="354"/>
      <c r="F23" s="177"/>
      <c r="G23" s="177"/>
      <c r="H23" s="177"/>
      <c r="I23" s="177"/>
      <c r="J23" s="177"/>
      <c r="K23" s="177"/>
      <c r="L23" s="177"/>
      <c r="M23" s="177"/>
      <c r="N23" s="177"/>
      <c r="O23" s="177"/>
      <c r="P23" s="177"/>
      <c r="Q23" s="177"/>
      <c r="R23" s="177"/>
      <c r="S23" s="177"/>
      <c r="T23" s="177"/>
      <c r="U23" s="177"/>
      <c r="V23" s="177"/>
      <c r="W23" s="177"/>
      <c r="X23" s="177"/>
      <c r="Y23" s="177"/>
      <c r="Z23" s="177"/>
      <c r="AA23" s="177"/>
      <c r="AB23" s="177"/>
      <c r="AC23" s="177"/>
      <c r="AD23" s="177"/>
      <c r="AE23" s="177"/>
      <c r="AF23" s="177"/>
      <c r="AG23" s="177"/>
      <c r="AH23" s="177"/>
      <c r="AI23" s="177"/>
    </row>
    <row r="24" spans="1:35" ht="15.75" thickBot="1" x14ac:dyDescent="0.3">
      <c r="A24" s="354"/>
      <c r="B24" s="488"/>
      <c r="C24" s="155" t="s">
        <v>69</v>
      </c>
      <c r="D24" s="156" t="s">
        <v>253</v>
      </c>
      <c r="E24" s="354"/>
      <c r="F24" s="177"/>
      <c r="G24" s="177"/>
      <c r="H24" s="177"/>
      <c r="I24" s="177"/>
      <c r="J24" s="177"/>
      <c r="K24" s="177"/>
      <c r="L24" s="177"/>
      <c r="M24" s="177"/>
      <c r="N24" s="177"/>
      <c r="O24" s="177"/>
      <c r="P24" s="177"/>
      <c r="Q24" s="177"/>
      <c r="R24" s="177"/>
      <c r="S24" s="177"/>
      <c r="T24" s="177"/>
      <c r="U24" s="177"/>
      <c r="V24" s="177"/>
      <c r="W24" s="177"/>
      <c r="X24" s="177"/>
      <c r="Y24" s="177"/>
      <c r="Z24" s="177"/>
      <c r="AA24" s="177"/>
      <c r="AB24" s="177"/>
      <c r="AC24" s="177"/>
      <c r="AD24" s="177"/>
      <c r="AE24" s="177"/>
      <c r="AF24" s="177"/>
      <c r="AG24" s="177"/>
      <c r="AH24" s="177"/>
      <c r="AI24" s="177"/>
    </row>
    <row r="25" spans="1:35" x14ac:dyDescent="0.25">
      <c r="A25" s="354"/>
      <c r="B25" s="487" t="s">
        <v>254</v>
      </c>
      <c r="C25" s="485" t="s">
        <v>255</v>
      </c>
      <c r="D25" s="360" t="s">
        <v>282</v>
      </c>
      <c r="E25" s="354"/>
      <c r="F25" s="177"/>
      <c r="G25" s="177"/>
      <c r="H25" s="177"/>
      <c r="I25" s="177"/>
      <c r="J25" s="177"/>
      <c r="K25" s="177"/>
      <c r="L25" s="177"/>
      <c r="M25" s="177"/>
      <c r="N25" s="177"/>
      <c r="O25" s="177"/>
      <c r="P25" s="177"/>
      <c r="Q25" s="177"/>
      <c r="R25" s="177"/>
      <c r="S25" s="177"/>
      <c r="T25" s="177"/>
      <c r="U25" s="177"/>
      <c r="V25" s="177"/>
      <c r="W25" s="177"/>
      <c r="X25" s="177"/>
      <c r="Y25" s="177"/>
      <c r="Z25" s="177"/>
      <c r="AA25" s="177"/>
      <c r="AB25" s="177"/>
      <c r="AC25" s="177"/>
      <c r="AD25" s="177"/>
      <c r="AE25" s="177"/>
      <c r="AF25" s="177"/>
      <c r="AG25" s="177"/>
      <c r="AH25" s="177"/>
      <c r="AI25" s="177"/>
    </row>
    <row r="26" spans="1:35" x14ac:dyDescent="0.25">
      <c r="A26" s="354"/>
      <c r="B26" s="492"/>
      <c r="C26" s="493"/>
      <c r="D26" s="361" t="s">
        <v>281</v>
      </c>
      <c r="E26" s="354"/>
      <c r="F26" s="177"/>
      <c r="G26" s="177"/>
      <c r="H26" s="177"/>
      <c r="I26" s="177"/>
      <c r="J26" s="177"/>
      <c r="K26" s="177"/>
      <c r="L26" s="177"/>
      <c r="M26" s="177"/>
      <c r="N26" s="177"/>
      <c r="O26" s="177"/>
      <c r="P26" s="177"/>
      <c r="Q26" s="177"/>
      <c r="R26" s="177"/>
      <c r="S26" s="177"/>
      <c r="T26" s="177"/>
      <c r="U26" s="177"/>
      <c r="V26" s="177"/>
      <c r="W26" s="177"/>
      <c r="X26" s="177"/>
      <c r="Y26" s="177"/>
      <c r="Z26" s="177"/>
      <c r="AA26" s="177"/>
      <c r="AB26" s="177"/>
      <c r="AC26" s="177"/>
      <c r="AD26" s="177"/>
      <c r="AE26" s="177"/>
      <c r="AF26" s="177"/>
      <c r="AG26" s="177"/>
      <c r="AH26" s="177"/>
      <c r="AI26" s="177"/>
    </row>
    <row r="27" spans="1:35" ht="45.75" thickBot="1" x14ac:dyDescent="0.3">
      <c r="A27" s="354"/>
      <c r="B27" s="492"/>
      <c r="C27" s="156" t="s">
        <v>256</v>
      </c>
      <c r="D27" s="351" t="s">
        <v>257</v>
      </c>
      <c r="E27" s="354"/>
      <c r="F27" s="177"/>
      <c r="G27" s="177"/>
      <c r="H27" s="177"/>
      <c r="I27" s="177"/>
      <c r="J27" s="177"/>
      <c r="K27" s="177"/>
      <c r="L27" s="177"/>
      <c r="M27" s="177"/>
      <c r="N27" s="177"/>
      <c r="O27" s="177"/>
      <c r="P27" s="177"/>
      <c r="Q27" s="177"/>
      <c r="R27" s="177"/>
      <c r="S27" s="177"/>
      <c r="T27" s="177"/>
      <c r="U27" s="177"/>
      <c r="V27" s="177"/>
      <c r="W27" s="177"/>
      <c r="X27" s="177"/>
      <c r="Y27" s="177"/>
      <c r="Z27" s="177"/>
      <c r="AA27" s="177"/>
      <c r="AB27" s="177"/>
      <c r="AC27" s="177"/>
      <c r="AD27" s="177"/>
      <c r="AE27" s="177"/>
      <c r="AF27" s="177"/>
      <c r="AG27" s="177"/>
      <c r="AH27" s="177"/>
      <c r="AI27" s="177"/>
    </row>
    <row r="28" spans="1:35" ht="15" customHeight="1" x14ac:dyDescent="0.25">
      <c r="A28" s="354"/>
      <c r="B28" s="492"/>
      <c r="C28" s="489" t="s">
        <v>258</v>
      </c>
      <c r="D28" s="494" t="s">
        <v>280</v>
      </c>
      <c r="E28" s="359"/>
      <c r="F28" s="177"/>
      <c r="G28" s="177"/>
      <c r="H28" s="177"/>
      <c r="I28" s="177"/>
      <c r="J28" s="177"/>
      <c r="K28" s="177"/>
      <c r="L28" s="177"/>
      <c r="M28" s="177"/>
      <c r="N28" s="177"/>
      <c r="O28" s="177"/>
      <c r="P28" s="177"/>
      <c r="Q28" s="177"/>
      <c r="R28" s="177"/>
      <c r="S28" s="177"/>
      <c r="T28" s="177"/>
      <c r="U28" s="177"/>
      <c r="V28" s="177"/>
      <c r="W28" s="177"/>
      <c r="X28" s="177"/>
      <c r="Y28" s="177"/>
      <c r="Z28" s="177"/>
      <c r="AA28" s="177"/>
      <c r="AB28" s="177"/>
      <c r="AC28" s="177"/>
      <c r="AD28" s="177"/>
      <c r="AE28" s="177"/>
      <c r="AF28" s="177"/>
      <c r="AG28" s="177"/>
      <c r="AH28" s="177"/>
      <c r="AI28" s="177"/>
    </row>
    <row r="29" spans="1:35" ht="23.85" customHeight="1" x14ac:dyDescent="0.25">
      <c r="A29" s="354"/>
      <c r="B29" s="492"/>
      <c r="C29" s="490"/>
      <c r="D29" s="494"/>
      <c r="E29" s="359"/>
      <c r="F29" s="177"/>
      <c r="G29" s="177"/>
      <c r="H29" s="177"/>
      <c r="I29" s="177"/>
      <c r="J29" s="177"/>
      <c r="K29" s="177"/>
      <c r="L29" s="177"/>
      <c r="M29" s="177"/>
      <c r="N29" s="177"/>
      <c r="O29" s="177"/>
      <c r="P29" s="177"/>
      <c r="Q29" s="177"/>
      <c r="R29" s="177"/>
      <c r="S29" s="177"/>
      <c r="T29" s="177"/>
      <c r="U29" s="177"/>
      <c r="V29" s="177"/>
      <c r="W29" s="177"/>
      <c r="X29" s="177"/>
      <c r="Y29" s="177"/>
      <c r="Z29" s="177"/>
      <c r="AA29" s="177"/>
      <c r="AB29" s="177"/>
      <c r="AC29" s="177"/>
      <c r="AD29" s="177"/>
      <c r="AE29" s="177"/>
      <c r="AF29" s="177"/>
      <c r="AG29" s="177"/>
      <c r="AH29" s="177"/>
      <c r="AI29" s="177"/>
    </row>
    <row r="30" spans="1:35" ht="15.75" thickBot="1" x14ac:dyDescent="0.3">
      <c r="A30" s="354"/>
      <c r="B30" s="492"/>
      <c r="C30" s="491"/>
      <c r="D30" s="362" t="s">
        <v>281</v>
      </c>
      <c r="E30" s="359"/>
      <c r="F30" s="177"/>
      <c r="G30" s="177"/>
      <c r="H30" s="177"/>
      <c r="I30" s="177"/>
      <c r="J30" s="177"/>
      <c r="K30" s="177"/>
      <c r="L30" s="177"/>
      <c r="M30" s="177"/>
      <c r="N30" s="177"/>
      <c r="O30" s="177"/>
      <c r="P30" s="177"/>
      <c r="Q30" s="177"/>
      <c r="R30" s="177"/>
      <c r="S30" s="177"/>
      <c r="T30" s="177"/>
      <c r="U30" s="177"/>
      <c r="V30" s="177"/>
      <c r="W30" s="177"/>
      <c r="X30" s="177"/>
      <c r="Y30" s="177"/>
      <c r="Z30" s="177"/>
      <c r="AA30" s="177"/>
      <c r="AB30" s="177"/>
      <c r="AC30" s="177"/>
      <c r="AD30" s="177"/>
      <c r="AE30" s="177"/>
      <c r="AF30" s="177"/>
      <c r="AG30" s="177"/>
      <c r="AH30" s="177"/>
      <c r="AI30" s="177"/>
    </row>
    <row r="31" spans="1:35" x14ac:dyDescent="0.25">
      <c r="A31" s="354"/>
      <c r="B31" s="492"/>
      <c r="C31" s="485" t="s">
        <v>259</v>
      </c>
      <c r="D31" s="485" t="s">
        <v>260</v>
      </c>
      <c r="E31" s="359"/>
      <c r="F31" s="177"/>
      <c r="G31" s="177"/>
      <c r="H31" s="177"/>
      <c r="I31" s="177"/>
      <c r="J31" s="177"/>
      <c r="K31" s="177"/>
      <c r="L31" s="177"/>
      <c r="M31" s="177"/>
      <c r="N31" s="177"/>
      <c r="O31" s="177"/>
      <c r="P31" s="177"/>
      <c r="Q31" s="177"/>
      <c r="R31" s="177"/>
      <c r="S31" s="177"/>
      <c r="T31" s="177"/>
      <c r="U31" s="177"/>
      <c r="V31" s="177"/>
      <c r="W31" s="177"/>
      <c r="X31" s="177"/>
      <c r="Y31" s="177"/>
      <c r="Z31" s="177"/>
      <c r="AA31" s="177"/>
      <c r="AB31" s="177"/>
      <c r="AC31" s="177"/>
      <c r="AD31" s="177"/>
      <c r="AE31" s="177"/>
      <c r="AF31" s="177"/>
      <c r="AG31" s="177"/>
      <c r="AH31" s="177"/>
      <c r="AI31" s="177"/>
    </row>
    <row r="32" spans="1:35" ht="15.75" thickBot="1" x14ac:dyDescent="0.3">
      <c r="A32" s="354"/>
      <c r="B32" s="492"/>
      <c r="C32" s="486"/>
      <c r="D32" s="486"/>
      <c r="E32" s="359"/>
      <c r="F32" s="177"/>
      <c r="G32" s="177"/>
      <c r="H32" s="177"/>
      <c r="I32" s="177"/>
      <c r="J32" s="177"/>
      <c r="K32" s="177"/>
      <c r="L32" s="177"/>
      <c r="M32" s="177"/>
      <c r="N32" s="177"/>
      <c r="O32" s="177"/>
      <c r="P32" s="177"/>
      <c r="Q32" s="177"/>
      <c r="R32" s="177"/>
      <c r="S32" s="177"/>
      <c r="T32" s="177"/>
      <c r="U32" s="177"/>
      <c r="V32" s="177"/>
      <c r="W32" s="177"/>
      <c r="X32" s="177"/>
      <c r="Y32" s="177"/>
      <c r="Z32" s="177"/>
      <c r="AA32" s="177"/>
      <c r="AB32" s="177"/>
      <c r="AC32" s="177"/>
      <c r="AD32" s="177"/>
      <c r="AE32" s="177"/>
      <c r="AF32" s="177"/>
      <c r="AG32" s="177"/>
      <c r="AH32" s="177"/>
      <c r="AI32" s="177"/>
    </row>
    <row r="33" spans="1:35" x14ac:dyDescent="0.25">
      <c r="A33" s="354"/>
      <c r="B33" s="492"/>
      <c r="C33" s="487" t="s">
        <v>261</v>
      </c>
      <c r="D33" s="485" t="s">
        <v>262</v>
      </c>
      <c r="E33" s="359"/>
      <c r="F33" s="177"/>
      <c r="G33" s="177"/>
      <c r="H33" s="177"/>
      <c r="I33" s="177"/>
      <c r="J33" s="177"/>
      <c r="K33" s="177"/>
      <c r="L33" s="177"/>
      <c r="M33" s="177"/>
      <c r="N33" s="177"/>
      <c r="O33" s="177"/>
      <c r="P33" s="177"/>
      <c r="Q33" s="177"/>
      <c r="R33" s="177"/>
      <c r="S33" s="177"/>
      <c r="T33" s="177"/>
      <c r="U33" s="177"/>
      <c r="V33" s="177"/>
      <c r="W33" s="177"/>
      <c r="X33" s="177"/>
      <c r="Y33" s="177"/>
      <c r="Z33" s="177"/>
      <c r="AA33" s="177"/>
      <c r="AB33" s="177"/>
      <c r="AC33" s="177"/>
      <c r="AD33" s="177"/>
      <c r="AE33" s="177"/>
      <c r="AF33" s="177"/>
      <c r="AG33" s="177"/>
      <c r="AH33" s="177"/>
      <c r="AI33" s="177"/>
    </row>
    <row r="34" spans="1:35" ht="15.75" thickBot="1" x14ac:dyDescent="0.3">
      <c r="A34" s="354"/>
      <c r="B34" s="492"/>
      <c r="C34" s="488"/>
      <c r="D34" s="486"/>
      <c r="E34" s="359"/>
      <c r="F34" s="177"/>
      <c r="G34" s="177"/>
      <c r="H34" s="177"/>
      <c r="I34" s="177"/>
      <c r="J34" s="177"/>
      <c r="K34" s="177"/>
      <c r="L34" s="177"/>
      <c r="M34" s="177"/>
      <c r="N34" s="177"/>
      <c r="O34" s="177"/>
      <c r="P34" s="177"/>
      <c r="Q34" s="177"/>
      <c r="R34" s="177"/>
      <c r="S34" s="177"/>
      <c r="T34" s="177"/>
      <c r="U34" s="177"/>
      <c r="V34" s="177"/>
      <c r="W34" s="177"/>
      <c r="X34" s="177"/>
      <c r="Y34" s="177"/>
      <c r="Z34" s="177"/>
      <c r="AA34" s="177"/>
      <c r="AB34" s="177"/>
      <c r="AC34" s="177"/>
      <c r="AD34" s="177"/>
      <c r="AE34" s="177"/>
      <c r="AF34" s="177"/>
      <c r="AG34" s="177"/>
      <c r="AH34" s="177"/>
      <c r="AI34" s="177"/>
    </row>
    <row r="35" spans="1:35" ht="15.75" thickBot="1" x14ac:dyDescent="0.3">
      <c r="A35" s="354"/>
      <c r="B35" s="492"/>
      <c r="C35" s="155" t="s">
        <v>263</v>
      </c>
      <c r="D35" s="351" t="s">
        <v>264</v>
      </c>
      <c r="E35" s="359"/>
      <c r="F35" s="177"/>
      <c r="G35" s="177"/>
      <c r="H35" s="177"/>
      <c r="I35" s="177"/>
      <c r="J35" s="177"/>
      <c r="K35" s="177"/>
      <c r="L35" s="177"/>
      <c r="M35" s="177"/>
      <c r="N35" s="177"/>
      <c r="O35" s="177"/>
      <c r="P35" s="177"/>
      <c r="Q35" s="177"/>
      <c r="R35" s="177"/>
      <c r="S35" s="177"/>
      <c r="T35" s="177"/>
      <c r="U35" s="177"/>
      <c r="V35" s="177"/>
      <c r="W35" s="177"/>
      <c r="X35" s="177"/>
      <c r="Y35" s="177"/>
      <c r="Z35" s="177"/>
      <c r="AA35" s="177"/>
      <c r="AB35" s="177"/>
      <c r="AC35" s="177"/>
      <c r="AD35" s="177"/>
      <c r="AE35" s="177"/>
      <c r="AF35" s="177"/>
      <c r="AG35" s="177"/>
      <c r="AH35" s="177"/>
      <c r="AI35" s="177"/>
    </row>
    <row r="36" spans="1:35" x14ac:dyDescent="0.25">
      <c r="A36" s="354"/>
      <c r="B36" s="492"/>
      <c r="C36" s="487" t="s">
        <v>265</v>
      </c>
      <c r="D36" s="485" t="s">
        <v>266</v>
      </c>
      <c r="E36" s="354"/>
      <c r="F36" s="177"/>
      <c r="G36" s="177"/>
      <c r="H36" s="177"/>
      <c r="I36" s="177"/>
      <c r="J36" s="177"/>
      <c r="K36" s="177"/>
      <c r="L36" s="177"/>
      <c r="M36" s="177"/>
      <c r="N36" s="177"/>
      <c r="O36" s="177"/>
      <c r="P36" s="177"/>
      <c r="Q36" s="177"/>
      <c r="R36" s="177"/>
      <c r="S36" s="177"/>
      <c r="T36" s="177"/>
      <c r="U36" s="177"/>
      <c r="V36" s="177"/>
      <c r="W36" s="177"/>
      <c r="X36" s="177"/>
      <c r="Y36" s="177"/>
      <c r="Z36" s="177"/>
      <c r="AA36" s="177"/>
      <c r="AB36" s="177"/>
      <c r="AC36" s="177"/>
      <c r="AD36" s="177"/>
      <c r="AE36" s="177"/>
      <c r="AF36" s="177"/>
      <c r="AG36" s="177"/>
      <c r="AH36" s="177"/>
      <c r="AI36" s="177"/>
    </row>
    <row r="37" spans="1:35" x14ac:dyDescent="0.25">
      <c r="A37" s="354"/>
      <c r="B37" s="492"/>
      <c r="C37" s="492"/>
      <c r="D37" s="493"/>
      <c r="E37" s="354"/>
      <c r="F37" s="177"/>
      <c r="G37" s="177"/>
      <c r="H37" s="177"/>
      <c r="I37" s="177"/>
      <c r="J37" s="177"/>
      <c r="K37" s="177"/>
      <c r="L37" s="177"/>
      <c r="M37" s="177"/>
      <c r="N37" s="177"/>
      <c r="O37" s="177"/>
      <c r="P37" s="177"/>
      <c r="Q37" s="177"/>
      <c r="R37" s="177"/>
      <c r="S37" s="177"/>
      <c r="T37" s="177"/>
      <c r="U37" s="177"/>
      <c r="V37" s="177"/>
      <c r="W37" s="177"/>
      <c r="X37" s="177"/>
      <c r="Y37" s="177"/>
      <c r="Z37" s="177"/>
      <c r="AA37" s="177"/>
      <c r="AB37" s="177"/>
      <c r="AC37" s="177"/>
      <c r="AD37" s="177"/>
      <c r="AE37" s="177"/>
      <c r="AF37" s="177"/>
      <c r="AG37" s="177"/>
      <c r="AH37" s="177"/>
      <c r="AI37" s="177"/>
    </row>
    <row r="38" spans="1:35" ht="15.75" thickBot="1" x14ac:dyDescent="0.3">
      <c r="A38" s="354"/>
      <c r="B38" s="488"/>
      <c r="C38" s="488"/>
      <c r="D38" s="486"/>
      <c r="E38" s="354"/>
      <c r="F38" s="177"/>
      <c r="G38" s="177"/>
      <c r="H38" s="177"/>
      <c r="I38" s="177"/>
      <c r="J38" s="177"/>
      <c r="K38" s="177"/>
      <c r="L38" s="177"/>
      <c r="M38" s="177"/>
      <c r="N38" s="177"/>
      <c r="O38" s="177"/>
      <c r="P38" s="177"/>
      <c r="Q38" s="177"/>
      <c r="R38" s="177"/>
      <c r="S38" s="177"/>
      <c r="T38" s="177"/>
      <c r="U38" s="177"/>
      <c r="V38" s="177"/>
      <c r="W38" s="177"/>
      <c r="X38" s="177"/>
      <c r="Y38" s="177"/>
      <c r="Z38" s="177"/>
      <c r="AA38" s="177"/>
      <c r="AB38" s="177"/>
      <c r="AC38" s="177"/>
      <c r="AD38" s="177"/>
      <c r="AE38" s="177"/>
      <c r="AF38" s="177"/>
      <c r="AG38" s="177"/>
      <c r="AH38" s="177"/>
      <c r="AI38" s="177"/>
    </row>
    <row r="39" spans="1:35" ht="30" x14ac:dyDescent="0.25">
      <c r="A39" s="354"/>
      <c r="B39" s="153" t="s">
        <v>267</v>
      </c>
      <c r="C39" s="487" t="s">
        <v>269</v>
      </c>
      <c r="D39" s="493" t="s">
        <v>270</v>
      </c>
      <c r="E39" s="354"/>
      <c r="F39" s="177"/>
      <c r="G39" s="177"/>
      <c r="H39" s="177"/>
      <c r="I39" s="177"/>
      <c r="J39" s="177"/>
      <c r="K39" s="177"/>
      <c r="L39" s="177"/>
      <c r="M39" s="177"/>
      <c r="N39" s="177"/>
      <c r="O39" s="177"/>
      <c r="P39" s="177"/>
      <c r="Q39" s="177"/>
      <c r="R39" s="177"/>
      <c r="S39" s="177"/>
      <c r="T39" s="177"/>
      <c r="U39" s="177"/>
      <c r="V39" s="177"/>
      <c r="W39" s="177"/>
      <c r="X39" s="177"/>
      <c r="Y39" s="177"/>
      <c r="Z39" s="177"/>
      <c r="AA39" s="177"/>
      <c r="AB39" s="177"/>
      <c r="AC39" s="177"/>
      <c r="AD39" s="177"/>
      <c r="AE39" s="177"/>
      <c r="AF39" s="177"/>
      <c r="AG39" s="177"/>
      <c r="AH39" s="177"/>
      <c r="AI39" s="177"/>
    </row>
    <row r="40" spans="1:35" ht="60.75" thickBot="1" x14ac:dyDescent="0.3">
      <c r="A40" s="354"/>
      <c r="B40" s="157" t="s">
        <v>268</v>
      </c>
      <c r="C40" s="488"/>
      <c r="D40" s="486"/>
      <c r="E40" s="354"/>
      <c r="F40" s="177"/>
      <c r="G40" s="177"/>
      <c r="H40" s="177"/>
      <c r="I40" s="177"/>
      <c r="J40" s="177"/>
      <c r="K40" s="177"/>
      <c r="L40" s="177"/>
      <c r="M40" s="177"/>
      <c r="N40" s="177"/>
      <c r="O40" s="177"/>
      <c r="P40" s="177"/>
      <c r="Q40" s="177"/>
      <c r="R40" s="177"/>
      <c r="S40" s="177"/>
      <c r="T40" s="177"/>
      <c r="U40" s="177"/>
      <c r="V40" s="177"/>
      <c r="W40" s="177"/>
      <c r="X40" s="177"/>
      <c r="Y40" s="177"/>
      <c r="Z40" s="177"/>
      <c r="AA40" s="177"/>
      <c r="AB40" s="177"/>
      <c r="AC40" s="177"/>
      <c r="AD40" s="177"/>
      <c r="AE40" s="177"/>
      <c r="AF40" s="177"/>
      <c r="AG40" s="177"/>
      <c r="AH40" s="177"/>
      <c r="AI40" s="177"/>
    </row>
    <row r="41" spans="1:35" x14ac:dyDescent="0.25">
      <c r="A41" s="354"/>
      <c r="B41" s="153" t="s">
        <v>271</v>
      </c>
      <c r="C41" s="487" t="s">
        <v>33</v>
      </c>
      <c r="D41" s="485" t="s">
        <v>273</v>
      </c>
      <c r="E41" s="354"/>
      <c r="F41" s="177"/>
      <c r="G41" s="177"/>
      <c r="H41" s="177"/>
      <c r="I41" s="177"/>
      <c r="J41" s="177"/>
      <c r="K41" s="177"/>
      <c r="L41" s="177"/>
      <c r="M41" s="177"/>
      <c r="N41" s="177"/>
      <c r="O41" s="177"/>
      <c r="P41" s="177"/>
      <c r="Q41" s="177"/>
      <c r="R41" s="177"/>
      <c r="S41" s="177"/>
      <c r="T41" s="177"/>
      <c r="U41" s="177"/>
      <c r="V41" s="177"/>
      <c r="W41" s="177"/>
      <c r="X41" s="177"/>
      <c r="Y41" s="177"/>
      <c r="Z41" s="177"/>
      <c r="AA41" s="177"/>
      <c r="AB41" s="177"/>
      <c r="AC41" s="177"/>
      <c r="AD41" s="177"/>
      <c r="AE41" s="177"/>
      <c r="AF41" s="177"/>
      <c r="AG41" s="177"/>
      <c r="AH41" s="177"/>
      <c r="AI41" s="177"/>
    </row>
    <row r="42" spans="1:35" ht="84.6" customHeight="1" thickBot="1" x14ac:dyDescent="0.3">
      <c r="A42" s="354"/>
      <c r="B42" s="157" t="s">
        <v>272</v>
      </c>
      <c r="C42" s="488"/>
      <c r="D42" s="486"/>
      <c r="E42" s="354"/>
      <c r="F42" s="177"/>
      <c r="G42" s="177"/>
      <c r="H42" s="177"/>
      <c r="I42" s="177"/>
      <c r="J42" s="177"/>
      <c r="K42" s="177"/>
      <c r="L42" s="177"/>
      <c r="M42" s="177"/>
      <c r="N42" s="177"/>
      <c r="O42" s="177"/>
      <c r="P42" s="177"/>
      <c r="Q42" s="177"/>
      <c r="R42" s="177"/>
      <c r="S42" s="177"/>
      <c r="T42" s="177"/>
      <c r="U42" s="177"/>
      <c r="V42" s="177"/>
      <c r="W42" s="177"/>
      <c r="X42" s="177"/>
      <c r="Y42" s="177"/>
      <c r="Z42" s="177"/>
      <c r="AA42" s="177"/>
      <c r="AB42" s="177"/>
      <c r="AC42" s="177"/>
      <c r="AD42" s="177"/>
      <c r="AE42" s="177"/>
      <c r="AF42" s="177"/>
      <c r="AG42" s="177"/>
      <c r="AH42" s="177"/>
      <c r="AI42" s="177"/>
    </row>
    <row r="43" spans="1:35" x14ac:dyDescent="0.25">
      <c r="A43" s="354"/>
      <c r="B43" s="487" t="s">
        <v>274</v>
      </c>
      <c r="C43" s="487" t="s">
        <v>225</v>
      </c>
      <c r="D43" s="487" t="s">
        <v>275</v>
      </c>
      <c r="E43" s="354"/>
      <c r="F43" s="177"/>
      <c r="G43" s="177"/>
      <c r="H43" s="177"/>
      <c r="I43" s="177"/>
      <c r="J43" s="177"/>
      <c r="K43" s="177"/>
      <c r="L43" s="177"/>
      <c r="M43" s="177"/>
      <c r="N43" s="177"/>
      <c r="O43" s="177"/>
      <c r="P43" s="177"/>
      <c r="Q43" s="177"/>
      <c r="R43" s="177"/>
      <c r="S43" s="177"/>
      <c r="T43" s="177"/>
      <c r="U43" s="177"/>
      <c r="V43" s="177"/>
      <c r="W43" s="177"/>
      <c r="X43" s="177"/>
      <c r="Y43" s="177"/>
      <c r="Z43" s="177"/>
      <c r="AA43" s="177"/>
      <c r="AB43" s="177"/>
      <c r="AC43" s="177"/>
      <c r="AD43" s="177"/>
      <c r="AE43" s="177"/>
      <c r="AF43" s="177"/>
      <c r="AG43" s="177"/>
      <c r="AH43" s="177"/>
      <c r="AI43" s="177"/>
    </row>
    <row r="44" spans="1:35" ht="15.75" thickBot="1" x14ac:dyDescent="0.3">
      <c r="A44" s="354"/>
      <c r="B44" s="488"/>
      <c r="C44" s="488"/>
      <c r="D44" s="488"/>
      <c r="E44" s="354"/>
      <c r="F44" s="177"/>
      <c r="G44" s="177"/>
      <c r="H44" s="177"/>
      <c r="I44" s="177"/>
      <c r="J44" s="177"/>
      <c r="K44" s="177"/>
      <c r="L44" s="177"/>
      <c r="M44" s="177"/>
      <c r="N44" s="177"/>
      <c r="O44" s="177"/>
      <c r="P44" s="177"/>
      <c r="Q44" s="177"/>
      <c r="R44" s="177"/>
      <c r="S44" s="177"/>
      <c r="T44" s="177"/>
      <c r="U44" s="177"/>
      <c r="V44" s="177"/>
      <c r="W44" s="177"/>
      <c r="X44" s="177"/>
      <c r="Y44" s="177"/>
      <c r="Z44" s="177"/>
      <c r="AA44" s="177"/>
      <c r="AB44" s="177"/>
      <c r="AC44" s="177"/>
      <c r="AD44" s="177"/>
      <c r="AE44" s="177"/>
      <c r="AF44" s="177"/>
      <c r="AG44" s="177"/>
      <c r="AH44" s="177"/>
      <c r="AI44" s="177"/>
    </row>
    <row r="45" spans="1:35" x14ac:dyDescent="0.25">
      <c r="A45" s="354"/>
      <c r="B45" s="489" t="s">
        <v>276</v>
      </c>
      <c r="C45" s="489"/>
      <c r="D45" s="163" t="s">
        <v>284</v>
      </c>
      <c r="E45" s="354"/>
      <c r="F45" s="177"/>
      <c r="G45" s="177"/>
      <c r="H45" s="177"/>
      <c r="I45" s="177"/>
      <c r="J45" s="177"/>
      <c r="K45" s="177"/>
      <c r="L45" s="177"/>
      <c r="M45" s="177"/>
      <c r="N45" s="177"/>
      <c r="O45" s="177"/>
      <c r="P45" s="177"/>
      <c r="Q45" s="177"/>
      <c r="R45" s="177"/>
      <c r="S45" s="177"/>
      <c r="T45" s="177"/>
      <c r="U45" s="177"/>
      <c r="V45" s="177"/>
      <c r="W45" s="177"/>
      <c r="X45" s="177"/>
      <c r="Y45" s="177"/>
      <c r="Z45" s="177"/>
      <c r="AA45" s="177"/>
      <c r="AB45" s="177"/>
      <c r="AC45" s="177"/>
      <c r="AD45" s="177"/>
      <c r="AE45" s="177"/>
      <c r="AF45" s="177"/>
      <c r="AG45" s="177"/>
      <c r="AH45" s="177"/>
      <c r="AI45" s="177"/>
    </row>
    <row r="46" spans="1:35" ht="15.75" thickBot="1" x14ac:dyDescent="0.3">
      <c r="A46" s="354"/>
      <c r="B46" s="491"/>
      <c r="C46" s="491"/>
      <c r="D46" s="164" t="s">
        <v>283</v>
      </c>
      <c r="E46" s="354"/>
      <c r="F46" s="177"/>
      <c r="G46" s="177"/>
      <c r="H46" s="177"/>
      <c r="I46" s="177"/>
      <c r="J46" s="177"/>
      <c r="K46" s="177"/>
      <c r="L46" s="177"/>
      <c r="M46" s="177"/>
      <c r="N46" s="177"/>
      <c r="O46" s="177"/>
      <c r="P46" s="177"/>
      <c r="Q46" s="177"/>
      <c r="R46" s="177"/>
      <c r="S46" s="177"/>
      <c r="T46" s="177"/>
      <c r="U46" s="177"/>
      <c r="V46" s="177"/>
      <c r="W46" s="177"/>
      <c r="X46" s="177"/>
      <c r="Y46" s="177"/>
      <c r="Z46" s="177"/>
      <c r="AA46" s="177"/>
      <c r="AB46" s="177"/>
      <c r="AC46" s="177"/>
      <c r="AD46" s="177"/>
      <c r="AE46" s="177"/>
      <c r="AF46" s="177"/>
      <c r="AG46" s="177"/>
      <c r="AH46" s="177"/>
      <c r="AI46" s="177"/>
    </row>
    <row r="47" spans="1:35" x14ac:dyDescent="0.25">
      <c r="A47" s="354"/>
      <c r="B47" s="487" t="s">
        <v>277</v>
      </c>
      <c r="C47" s="487" t="s">
        <v>225</v>
      </c>
      <c r="D47" s="487" t="s">
        <v>278</v>
      </c>
      <c r="E47" s="354"/>
      <c r="F47" s="177"/>
      <c r="G47" s="177"/>
      <c r="H47" s="177"/>
      <c r="I47" s="177"/>
      <c r="J47" s="177"/>
      <c r="K47" s="177"/>
      <c r="L47" s="177"/>
      <c r="M47" s="177"/>
      <c r="N47" s="177"/>
      <c r="O47" s="177"/>
      <c r="P47" s="177"/>
      <c r="Q47" s="177"/>
      <c r="R47" s="177"/>
      <c r="S47" s="177"/>
      <c r="T47" s="177"/>
      <c r="U47" s="177"/>
      <c r="V47" s="177"/>
      <c r="W47" s="177"/>
      <c r="X47" s="177"/>
      <c r="Y47" s="177"/>
      <c r="Z47" s="177"/>
      <c r="AA47" s="177"/>
      <c r="AB47" s="177"/>
      <c r="AC47" s="177"/>
      <c r="AD47" s="177"/>
      <c r="AE47" s="177"/>
      <c r="AF47" s="177"/>
      <c r="AG47" s="177"/>
      <c r="AH47" s="177"/>
      <c r="AI47" s="177"/>
    </row>
    <row r="48" spans="1:35" ht="15.75" thickBot="1" x14ac:dyDescent="0.3">
      <c r="A48" s="354"/>
      <c r="B48" s="488"/>
      <c r="C48" s="488"/>
      <c r="D48" s="488"/>
      <c r="E48" s="354"/>
      <c r="F48" s="177"/>
      <c r="G48" s="177"/>
      <c r="H48" s="177"/>
      <c r="I48" s="177"/>
      <c r="J48" s="177"/>
      <c r="K48" s="177"/>
      <c r="L48" s="177"/>
      <c r="M48" s="177"/>
      <c r="N48" s="177"/>
      <c r="O48" s="177"/>
      <c r="P48" s="177"/>
      <c r="Q48" s="177"/>
      <c r="R48" s="177"/>
      <c r="S48" s="177"/>
      <c r="T48" s="177"/>
      <c r="U48" s="177"/>
      <c r="V48" s="177"/>
      <c r="W48" s="177"/>
      <c r="X48" s="177"/>
      <c r="Y48" s="177"/>
      <c r="Z48" s="177"/>
      <c r="AA48" s="177"/>
      <c r="AB48" s="177"/>
      <c r="AC48" s="177"/>
      <c r="AD48" s="177"/>
      <c r="AE48" s="177"/>
      <c r="AF48" s="177"/>
      <c r="AG48" s="177"/>
      <c r="AH48" s="177"/>
      <c r="AI48" s="177"/>
    </row>
    <row r="49" spans="1:35" x14ac:dyDescent="0.25">
      <c r="A49" s="354"/>
      <c r="B49" s="357" t="s">
        <v>279</v>
      </c>
      <c r="C49" s="354"/>
      <c r="D49" s="354"/>
      <c r="E49" s="354"/>
      <c r="F49" s="177"/>
      <c r="G49" s="177"/>
      <c r="H49" s="177"/>
      <c r="I49" s="177"/>
      <c r="J49" s="177"/>
      <c r="K49" s="177"/>
      <c r="L49" s="177"/>
      <c r="M49" s="177"/>
      <c r="N49" s="177"/>
      <c r="O49" s="177"/>
      <c r="P49" s="177"/>
      <c r="Q49" s="177"/>
      <c r="R49" s="177"/>
      <c r="S49" s="177"/>
      <c r="T49" s="177"/>
      <c r="U49" s="177"/>
      <c r="V49" s="177"/>
      <c r="W49" s="177"/>
      <c r="X49" s="177"/>
      <c r="Y49" s="177"/>
      <c r="Z49" s="177"/>
      <c r="AA49" s="177"/>
      <c r="AB49" s="177"/>
      <c r="AC49" s="177"/>
      <c r="AD49" s="177"/>
      <c r="AE49" s="177"/>
      <c r="AF49" s="177"/>
      <c r="AG49" s="177"/>
      <c r="AH49" s="177"/>
      <c r="AI49" s="177"/>
    </row>
    <row r="50" spans="1:35" x14ac:dyDescent="0.25">
      <c r="A50" s="354"/>
      <c r="B50" s="358"/>
      <c r="C50" s="354"/>
      <c r="D50" s="354"/>
      <c r="E50" s="354"/>
      <c r="F50" s="177"/>
      <c r="G50" s="177"/>
      <c r="H50" s="177"/>
      <c r="I50" s="177"/>
      <c r="J50" s="177"/>
      <c r="K50" s="177"/>
      <c r="L50" s="177"/>
      <c r="M50" s="177"/>
      <c r="N50" s="177"/>
      <c r="O50" s="177"/>
      <c r="P50" s="177"/>
      <c r="Q50" s="177"/>
      <c r="R50" s="177"/>
      <c r="S50" s="177"/>
      <c r="T50" s="177"/>
      <c r="U50" s="177"/>
      <c r="V50" s="177"/>
      <c r="W50" s="177"/>
      <c r="X50" s="177"/>
      <c r="Y50" s="177"/>
      <c r="Z50" s="177"/>
      <c r="AA50" s="177"/>
      <c r="AB50" s="177"/>
      <c r="AC50" s="177"/>
      <c r="AD50" s="177"/>
      <c r="AE50" s="177"/>
      <c r="AF50" s="177"/>
      <c r="AG50" s="177"/>
      <c r="AH50" s="177"/>
      <c r="AI50" s="177"/>
    </row>
    <row r="51" spans="1:35" x14ac:dyDescent="0.25">
      <c r="A51" s="354"/>
      <c r="B51" s="357"/>
      <c r="C51" s="354"/>
      <c r="D51" s="354"/>
      <c r="E51" s="354"/>
      <c r="F51" s="177"/>
      <c r="G51" s="177"/>
      <c r="H51" s="177"/>
      <c r="I51" s="177"/>
      <c r="J51" s="177"/>
      <c r="K51" s="177"/>
      <c r="L51" s="177"/>
      <c r="M51" s="177"/>
      <c r="N51" s="177"/>
      <c r="O51" s="177"/>
      <c r="P51" s="177"/>
      <c r="Q51" s="177"/>
      <c r="R51" s="177"/>
      <c r="S51" s="177"/>
      <c r="T51" s="177"/>
      <c r="U51" s="177"/>
      <c r="V51" s="177"/>
      <c r="W51" s="177"/>
      <c r="X51" s="177"/>
      <c r="Y51" s="177"/>
      <c r="Z51" s="177"/>
      <c r="AA51" s="177"/>
      <c r="AB51" s="177"/>
      <c r="AC51" s="177"/>
      <c r="AD51" s="177"/>
      <c r="AE51" s="177"/>
      <c r="AF51" s="177"/>
      <c r="AG51" s="177"/>
      <c r="AH51" s="177"/>
      <c r="AI51" s="177"/>
    </row>
    <row r="52" spans="1:35" x14ac:dyDescent="0.25">
      <c r="A52" s="354"/>
      <c r="B52" s="357"/>
      <c r="C52" s="354"/>
      <c r="D52" s="354"/>
      <c r="E52" s="354"/>
      <c r="F52" s="177"/>
      <c r="G52" s="177"/>
      <c r="H52" s="177"/>
      <c r="I52" s="177"/>
      <c r="J52" s="177"/>
      <c r="K52" s="177"/>
      <c r="L52" s="177"/>
      <c r="M52" s="177"/>
      <c r="N52" s="177"/>
      <c r="O52" s="177"/>
      <c r="P52" s="177"/>
      <c r="Q52" s="177"/>
      <c r="R52" s="177"/>
      <c r="S52" s="177"/>
      <c r="T52" s="177"/>
      <c r="U52" s="177"/>
      <c r="V52" s="177"/>
      <c r="W52" s="177"/>
      <c r="X52" s="177"/>
      <c r="Y52" s="177"/>
      <c r="Z52" s="177"/>
      <c r="AA52" s="177"/>
      <c r="AB52" s="177"/>
      <c r="AC52" s="177"/>
      <c r="AD52" s="177"/>
      <c r="AE52" s="177"/>
      <c r="AF52" s="177"/>
      <c r="AG52" s="177"/>
      <c r="AH52" s="177"/>
      <c r="AI52" s="177"/>
    </row>
    <row r="53" spans="1:35" x14ac:dyDescent="0.25">
      <c r="A53" s="354"/>
      <c r="B53" s="357"/>
      <c r="C53" s="354"/>
      <c r="D53" s="354"/>
      <c r="E53" s="354"/>
      <c r="F53" s="177"/>
      <c r="G53" s="177"/>
      <c r="H53" s="177"/>
      <c r="I53" s="177"/>
      <c r="J53" s="177"/>
      <c r="K53" s="177"/>
      <c r="L53" s="177"/>
      <c r="M53" s="177"/>
      <c r="N53" s="177"/>
      <c r="O53" s="177"/>
      <c r="P53" s="177"/>
      <c r="Q53" s="177"/>
      <c r="R53" s="177"/>
      <c r="S53" s="177"/>
      <c r="T53" s="177"/>
      <c r="U53" s="177"/>
      <c r="V53" s="177"/>
      <c r="W53" s="177"/>
      <c r="X53" s="177"/>
      <c r="Y53" s="177"/>
      <c r="Z53" s="177"/>
      <c r="AA53" s="177"/>
      <c r="AB53" s="177"/>
      <c r="AC53" s="177"/>
      <c r="AD53" s="177"/>
      <c r="AE53" s="177"/>
      <c r="AF53" s="177"/>
      <c r="AG53" s="177"/>
      <c r="AH53" s="177"/>
      <c r="AI53" s="177"/>
    </row>
    <row r="54" spans="1:35" x14ac:dyDescent="0.25">
      <c r="A54" s="354"/>
      <c r="B54" s="357"/>
      <c r="C54" s="354"/>
      <c r="D54" s="354"/>
      <c r="E54" s="354"/>
      <c r="F54" s="177"/>
      <c r="G54" s="177"/>
      <c r="H54" s="177"/>
      <c r="I54" s="177"/>
      <c r="J54" s="177"/>
      <c r="K54" s="177"/>
      <c r="L54" s="177"/>
      <c r="M54" s="177"/>
      <c r="N54" s="177"/>
      <c r="O54" s="177"/>
      <c r="P54" s="177"/>
      <c r="Q54" s="177"/>
      <c r="R54" s="177"/>
      <c r="S54" s="177"/>
      <c r="T54" s="177"/>
      <c r="U54" s="177"/>
      <c r="V54" s="177"/>
      <c r="W54" s="177"/>
      <c r="X54" s="177"/>
      <c r="Y54" s="177"/>
      <c r="Z54" s="177"/>
      <c r="AA54" s="177"/>
      <c r="AB54" s="177"/>
      <c r="AC54" s="177"/>
      <c r="AD54" s="177"/>
      <c r="AE54" s="177"/>
      <c r="AF54" s="177"/>
      <c r="AG54" s="177"/>
      <c r="AH54" s="177"/>
      <c r="AI54" s="177"/>
    </row>
    <row r="55" spans="1:35" x14ac:dyDescent="0.25">
      <c r="A55" s="177"/>
      <c r="B55" s="177"/>
      <c r="C55" s="177"/>
      <c r="D55" s="177"/>
      <c r="E55" s="177"/>
      <c r="F55" s="177"/>
      <c r="G55" s="177"/>
      <c r="H55" s="177"/>
      <c r="I55" s="177"/>
      <c r="J55" s="177"/>
      <c r="K55" s="177"/>
      <c r="L55" s="177"/>
      <c r="M55" s="177"/>
      <c r="N55" s="177"/>
      <c r="O55" s="177"/>
      <c r="P55" s="177"/>
      <c r="Q55" s="177"/>
      <c r="R55" s="177"/>
      <c r="S55" s="177"/>
      <c r="T55" s="177"/>
      <c r="U55" s="177"/>
      <c r="V55" s="177"/>
      <c r="W55" s="177"/>
      <c r="X55" s="177"/>
      <c r="Y55" s="177"/>
      <c r="Z55" s="177"/>
      <c r="AA55" s="177"/>
      <c r="AB55" s="177"/>
      <c r="AC55" s="177"/>
      <c r="AD55" s="177"/>
      <c r="AE55" s="177"/>
      <c r="AF55" s="177"/>
      <c r="AG55" s="177"/>
      <c r="AH55" s="177"/>
      <c r="AI55" s="177"/>
    </row>
    <row r="56" spans="1:35" x14ac:dyDescent="0.25">
      <c r="A56" s="177"/>
      <c r="B56" s="177"/>
      <c r="C56" s="177"/>
      <c r="D56" s="177"/>
      <c r="E56" s="177"/>
      <c r="F56" s="177"/>
      <c r="G56" s="177"/>
      <c r="H56" s="177"/>
      <c r="I56" s="177"/>
      <c r="J56" s="177"/>
      <c r="K56" s="177"/>
      <c r="L56" s="177"/>
      <c r="M56" s="177"/>
      <c r="N56" s="177"/>
      <c r="O56" s="177"/>
      <c r="P56" s="177"/>
      <c r="Q56" s="177"/>
      <c r="R56" s="177"/>
      <c r="S56" s="177"/>
      <c r="T56" s="177"/>
      <c r="U56" s="177"/>
      <c r="V56" s="177"/>
      <c r="W56" s="177"/>
      <c r="X56" s="177"/>
      <c r="Y56" s="177"/>
      <c r="Z56" s="177"/>
      <c r="AA56" s="177"/>
      <c r="AB56" s="177"/>
      <c r="AC56" s="177"/>
      <c r="AD56" s="177"/>
      <c r="AE56" s="177"/>
      <c r="AF56" s="177"/>
      <c r="AG56" s="177"/>
      <c r="AH56" s="177"/>
      <c r="AI56" s="177"/>
    </row>
    <row r="57" spans="1:35" x14ac:dyDescent="0.25">
      <c r="A57" s="177"/>
      <c r="B57" s="177"/>
      <c r="C57" s="177"/>
      <c r="D57" s="177"/>
      <c r="E57" s="177"/>
      <c r="F57" s="177"/>
      <c r="G57" s="177"/>
      <c r="H57" s="177"/>
      <c r="I57" s="177"/>
      <c r="J57" s="177"/>
      <c r="K57" s="177"/>
      <c r="L57" s="177"/>
      <c r="M57" s="177"/>
      <c r="N57" s="177"/>
      <c r="O57" s="177"/>
      <c r="P57" s="177"/>
      <c r="Q57" s="177"/>
      <c r="R57" s="177"/>
      <c r="S57" s="177"/>
      <c r="T57" s="177"/>
      <c r="U57" s="177"/>
      <c r="V57" s="177"/>
      <c r="W57" s="177"/>
      <c r="X57" s="177"/>
      <c r="Y57" s="177"/>
      <c r="Z57" s="177"/>
      <c r="AA57" s="177"/>
      <c r="AB57" s="177"/>
      <c r="AC57" s="177"/>
      <c r="AD57" s="177"/>
      <c r="AE57" s="177"/>
      <c r="AF57" s="177"/>
      <c r="AG57" s="177"/>
      <c r="AH57" s="177"/>
      <c r="AI57" s="177"/>
    </row>
    <row r="58" spans="1:35" x14ac:dyDescent="0.25">
      <c r="A58" s="177"/>
      <c r="B58" s="177"/>
      <c r="C58" s="177"/>
      <c r="D58" s="177"/>
      <c r="E58" s="177"/>
      <c r="F58" s="177"/>
      <c r="G58" s="177"/>
      <c r="H58" s="177"/>
      <c r="I58" s="177"/>
      <c r="J58" s="177"/>
      <c r="K58" s="177"/>
      <c r="L58" s="177"/>
      <c r="M58" s="177"/>
      <c r="N58" s="177"/>
      <c r="O58" s="177"/>
      <c r="P58" s="177"/>
      <c r="Q58" s="177"/>
      <c r="R58" s="177"/>
      <c r="S58" s="177"/>
      <c r="T58" s="177"/>
      <c r="U58" s="177"/>
      <c r="V58" s="177"/>
      <c r="W58" s="177"/>
      <c r="X58" s="177"/>
      <c r="Y58" s="177"/>
      <c r="Z58" s="177"/>
      <c r="AA58" s="177"/>
      <c r="AB58" s="177"/>
      <c r="AC58" s="177"/>
      <c r="AD58" s="177"/>
      <c r="AE58" s="177"/>
      <c r="AF58" s="177"/>
      <c r="AG58" s="177"/>
      <c r="AH58" s="177"/>
      <c r="AI58" s="177"/>
    </row>
    <row r="59" spans="1:35" x14ac:dyDescent="0.25">
      <c r="A59" s="177"/>
      <c r="B59" s="177"/>
      <c r="C59" s="177"/>
      <c r="D59" s="177"/>
      <c r="E59" s="177"/>
      <c r="F59" s="177"/>
      <c r="G59" s="177"/>
      <c r="H59" s="177"/>
      <c r="I59" s="177"/>
      <c r="J59" s="177"/>
      <c r="K59" s="177"/>
      <c r="L59" s="177"/>
      <c r="M59" s="177"/>
      <c r="N59" s="177"/>
      <c r="O59" s="177"/>
      <c r="P59" s="177"/>
      <c r="Q59" s="177"/>
      <c r="R59" s="177"/>
      <c r="S59" s="177"/>
      <c r="T59" s="177"/>
      <c r="U59" s="177"/>
      <c r="V59" s="177"/>
      <c r="W59" s="177"/>
      <c r="X59" s="177"/>
      <c r="Y59" s="177"/>
      <c r="Z59" s="177"/>
      <c r="AA59" s="177"/>
      <c r="AB59" s="177"/>
      <c r="AC59" s="177"/>
      <c r="AD59" s="177"/>
      <c r="AE59" s="177"/>
      <c r="AF59" s="177"/>
      <c r="AG59" s="177"/>
      <c r="AH59" s="177"/>
      <c r="AI59" s="177"/>
    </row>
    <row r="60" spans="1:35" x14ac:dyDescent="0.25">
      <c r="A60" s="177"/>
      <c r="B60" s="177"/>
      <c r="C60" s="177"/>
      <c r="D60" s="177"/>
      <c r="E60" s="177"/>
      <c r="F60" s="177"/>
      <c r="G60" s="177"/>
      <c r="H60" s="177"/>
      <c r="I60" s="177"/>
      <c r="J60" s="177"/>
      <c r="K60" s="177"/>
      <c r="L60" s="177"/>
      <c r="M60" s="177"/>
      <c r="N60" s="177"/>
      <c r="O60" s="177"/>
      <c r="P60" s="177"/>
      <c r="Q60" s="177"/>
      <c r="R60" s="177"/>
      <c r="S60" s="177"/>
      <c r="T60" s="177"/>
      <c r="U60" s="177"/>
      <c r="V60" s="177"/>
      <c r="W60" s="177"/>
      <c r="X60" s="177"/>
      <c r="Y60" s="177"/>
      <c r="Z60" s="177"/>
      <c r="AA60" s="177"/>
      <c r="AB60" s="177"/>
      <c r="AC60" s="177"/>
      <c r="AD60" s="177"/>
      <c r="AE60" s="177"/>
      <c r="AF60" s="177"/>
      <c r="AG60" s="177"/>
      <c r="AH60" s="177"/>
      <c r="AI60" s="177"/>
    </row>
    <row r="61" spans="1:35" x14ac:dyDescent="0.25">
      <c r="A61" s="177"/>
      <c r="B61" s="177"/>
      <c r="C61" s="177"/>
      <c r="D61" s="177"/>
      <c r="E61" s="177"/>
      <c r="F61" s="177"/>
      <c r="G61" s="177"/>
      <c r="H61" s="177"/>
      <c r="I61" s="177"/>
      <c r="J61" s="177"/>
      <c r="K61" s="177"/>
      <c r="L61" s="177"/>
      <c r="M61" s="177"/>
      <c r="N61" s="177"/>
      <c r="O61" s="177"/>
      <c r="P61" s="177"/>
      <c r="Q61" s="177"/>
      <c r="R61" s="177"/>
      <c r="S61" s="177"/>
      <c r="T61" s="177"/>
      <c r="U61" s="177"/>
      <c r="V61" s="177"/>
      <c r="W61" s="177"/>
      <c r="X61" s="177"/>
      <c r="Y61" s="177"/>
      <c r="Z61" s="177"/>
      <c r="AA61" s="177"/>
      <c r="AB61" s="177"/>
      <c r="AC61" s="177"/>
      <c r="AD61" s="177"/>
      <c r="AE61" s="177"/>
      <c r="AF61" s="177"/>
      <c r="AG61" s="177"/>
      <c r="AH61" s="177"/>
      <c r="AI61" s="177"/>
    </row>
    <row r="62" spans="1:35" x14ac:dyDescent="0.25">
      <c r="A62" s="177"/>
      <c r="B62" s="177"/>
      <c r="C62" s="177"/>
      <c r="D62" s="177"/>
      <c r="E62" s="177"/>
      <c r="F62" s="177"/>
      <c r="G62" s="177"/>
      <c r="H62" s="177"/>
      <c r="I62" s="177"/>
      <c r="J62" s="177"/>
      <c r="K62" s="177"/>
      <c r="L62" s="177"/>
      <c r="M62" s="177"/>
      <c r="N62" s="177"/>
      <c r="O62" s="177"/>
      <c r="P62" s="177"/>
      <c r="Q62" s="177"/>
      <c r="R62" s="177"/>
      <c r="S62" s="177"/>
      <c r="T62" s="177"/>
      <c r="U62" s="177"/>
      <c r="V62" s="177"/>
      <c r="W62" s="177"/>
      <c r="X62" s="177"/>
      <c r="Y62" s="177"/>
      <c r="Z62" s="177"/>
      <c r="AA62" s="177"/>
      <c r="AB62" s="177"/>
      <c r="AC62" s="177"/>
      <c r="AD62" s="177"/>
      <c r="AE62" s="177"/>
      <c r="AF62" s="177"/>
      <c r="AG62" s="177"/>
      <c r="AH62" s="177"/>
      <c r="AI62" s="177"/>
    </row>
    <row r="63" spans="1:35" x14ac:dyDescent="0.25">
      <c r="A63" s="177"/>
      <c r="B63" s="177"/>
      <c r="C63" s="177"/>
      <c r="D63" s="177"/>
      <c r="E63" s="177"/>
      <c r="F63" s="177"/>
      <c r="G63" s="177"/>
      <c r="H63" s="177"/>
      <c r="I63" s="177"/>
      <c r="J63" s="177"/>
      <c r="K63" s="177"/>
      <c r="L63" s="177"/>
      <c r="M63" s="177"/>
      <c r="N63" s="177"/>
      <c r="O63" s="177"/>
      <c r="P63" s="177"/>
      <c r="Q63" s="177"/>
      <c r="R63" s="177"/>
      <c r="S63" s="177"/>
      <c r="T63" s="177"/>
      <c r="U63" s="177"/>
      <c r="V63" s="177"/>
      <c r="W63" s="177"/>
      <c r="X63" s="177"/>
      <c r="Y63" s="177"/>
      <c r="Z63" s="177"/>
      <c r="AA63" s="177"/>
      <c r="AB63" s="177"/>
      <c r="AC63" s="177"/>
      <c r="AD63" s="177"/>
      <c r="AE63" s="177"/>
      <c r="AF63" s="177"/>
      <c r="AG63" s="177"/>
      <c r="AH63" s="177"/>
      <c r="AI63" s="177"/>
    </row>
    <row r="64" spans="1:35" x14ac:dyDescent="0.25">
      <c r="A64" s="177"/>
      <c r="B64" s="177"/>
      <c r="C64" s="177"/>
      <c r="D64" s="177"/>
      <c r="E64" s="177"/>
      <c r="F64" s="177"/>
      <c r="G64" s="177"/>
      <c r="H64" s="177"/>
      <c r="I64" s="177"/>
      <c r="J64" s="177"/>
      <c r="K64" s="177"/>
      <c r="L64" s="177"/>
      <c r="M64" s="177"/>
      <c r="N64" s="177"/>
      <c r="O64" s="177"/>
      <c r="P64" s="177"/>
      <c r="Q64" s="177"/>
      <c r="R64" s="177"/>
      <c r="S64" s="177"/>
      <c r="T64" s="177"/>
      <c r="U64" s="177"/>
      <c r="V64" s="177"/>
      <c r="W64" s="177"/>
      <c r="X64" s="177"/>
      <c r="Y64" s="177"/>
      <c r="Z64" s="177"/>
      <c r="AA64" s="177"/>
      <c r="AB64" s="177"/>
      <c r="AC64" s="177"/>
      <c r="AD64" s="177"/>
      <c r="AE64" s="177"/>
      <c r="AF64" s="177"/>
      <c r="AG64" s="177"/>
      <c r="AH64" s="177"/>
      <c r="AI64" s="177"/>
    </row>
    <row r="65" spans="1:35" x14ac:dyDescent="0.25">
      <c r="A65" s="177"/>
      <c r="B65" s="177"/>
      <c r="C65" s="177"/>
      <c r="D65" s="177"/>
      <c r="E65" s="177"/>
      <c r="F65" s="177"/>
      <c r="G65" s="177"/>
      <c r="H65" s="177"/>
      <c r="I65" s="177"/>
      <c r="J65" s="177"/>
      <c r="K65" s="177"/>
      <c r="L65" s="177"/>
      <c r="M65" s="177"/>
      <c r="N65" s="177"/>
      <c r="O65" s="177"/>
      <c r="P65" s="177"/>
      <c r="Q65" s="177"/>
      <c r="R65" s="177"/>
      <c r="S65" s="177"/>
      <c r="T65" s="177"/>
      <c r="U65" s="177"/>
      <c r="V65" s="177"/>
      <c r="W65" s="177"/>
      <c r="X65" s="177"/>
      <c r="Y65" s="177"/>
      <c r="Z65" s="177"/>
      <c r="AA65" s="177"/>
      <c r="AB65" s="177"/>
      <c r="AC65" s="177"/>
      <c r="AD65" s="177"/>
      <c r="AE65" s="177"/>
      <c r="AF65" s="177"/>
      <c r="AG65" s="177"/>
      <c r="AH65" s="177"/>
      <c r="AI65" s="177"/>
    </row>
    <row r="66" spans="1:35" x14ac:dyDescent="0.25">
      <c r="A66" s="177"/>
      <c r="B66" s="177"/>
      <c r="C66" s="177"/>
      <c r="D66" s="177"/>
      <c r="E66" s="177"/>
      <c r="F66" s="177"/>
      <c r="G66" s="177"/>
      <c r="H66" s="177"/>
      <c r="I66" s="177"/>
      <c r="J66" s="177"/>
      <c r="K66" s="177"/>
      <c r="L66" s="177"/>
      <c r="M66" s="177"/>
      <c r="N66" s="177"/>
      <c r="O66" s="177"/>
      <c r="P66" s="177"/>
      <c r="Q66" s="177"/>
      <c r="R66" s="177"/>
      <c r="S66" s="177"/>
      <c r="T66" s="177"/>
      <c r="U66" s="177"/>
      <c r="V66" s="177"/>
      <c r="W66" s="177"/>
      <c r="X66" s="177"/>
      <c r="Y66" s="177"/>
      <c r="Z66" s="177"/>
      <c r="AA66" s="177"/>
      <c r="AB66" s="177"/>
      <c r="AC66" s="177"/>
      <c r="AD66" s="177"/>
      <c r="AE66" s="177"/>
      <c r="AF66" s="177"/>
      <c r="AG66" s="177"/>
      <c r="AH66" s="177"/>
      <c r="AI66" s="177"/>
    </row>
    <row r="67" spans="1:35" x14ac:dyDescent="0.25">
      <c r="A67" s="177"/>
      <c r="B67" s="177"/>
      <c r="C67" s="177"/>
      <c r="D67" s="177"/>
      <c r="E67" s="177"/>
      <c r="F67" s="177"/>
      <c r="G67" s="177"/>
      <c r="H67" s="177"/>
      <c r="I67" s="177"/>
      <c r="J67" s="177"/>
      <c r="K67" s="177"/>
      <c r="L67" s="177"/>
      <c r="M67" s="177"/>
      <c r="N67" s="177"/>
      <c r="O67" s="177"/>
      <c r="P67" s="177"/>
      <c r="Q67" s="177"/>
      <c r="R67" s="177"/>
      <c r="S67" s="177"/>
      <c r="T67" s="177"/>
      <c r="U67" s="177"/>
      <c r="V67" s="177"/>
      <c r="W67" s="177"/>
      <c r="X67" s="177"/>
      <c r="Y67" s="177"/>
      <c r="Z67" s="177"/>
      <c r="AA67" s="177"/>
      <c r="AB67" s="177"/>
      <c r="AC67" s="177"/>
      <c r="AD67" s="177"/>
      <c r="AE67" s="177"/>
      <c r="AF67" s="177"/>
      <c r="AG67" s="177"/>
      <c r="AH67" s="177"/>
      <c r="AI67" s="177"/>
    </row>
    <row r="68" spans="1:35" x14ac:dyDescent="0.25">
      <c r="A68" s="177"/>
      <c r="B68" s="177"/>
      <c r="C68" s="177"/>
      <c r="D68" s="177"/>
      <c r="E68" s="177"/>
      <c r="F68" s="177"/>
      <c r="G68" s="177"/>
      <c r="H68" s="177"/>
      <c r="I68" s="177"/>
      <c r="J68" s="177"/>
      <c r="K68" s="177"/>
      <c r="L68" s="177"/>
      <c r="M68" s="177"/>
      <c r="N68" s="177"/>
      <c r="O68" s="177"/>
      <c r="P68" s="177"/>
      <c r="Q68" s="177"/>
      <c r="R68" s="177"/>
      <c r="S68" s="177"/>
      <c r="T68" s="177"/>
      <c r="U68" s="177"/>
      <c r="V68" s="177"/>
      <c r="W68" s="177"/>
      <c r="X68" s="177"/>
      <c r="Y68" s="177"/>
      <c r="Z68" s="177"/>
      <c r="AA68" s="177"/>
      <c r="AB68" s="177"/>
      <c r="AC68" s="177"/>
      <c r="AD68" s="177"/>
      <c r="AE68" s="177"/>
      <c r="AF68" s="177"/>
      <c r="AG68" s="177"/>
      <c r="AH68" s="177"/>
      <c r="AI68" s="177"/>
    </row>
    <row r="69" spans="1:35" x14ac:dyDescent="0.25">
      <c r="A69" s="177"/>
      <c r="B69" s="177"/>
      <c r="C69" s="177"/>
      <c r="D69" s="177"/>
      <c r="E69" s="177"/>
      <c r="F69" s="177"/>
      <c r="G69" s="177"/>
      <c r="H69" s="177"/>
      <c r="I69" s="177"/>
      <c r="J69" s="177"/>
      <c r="K69" s="177"/>
      <c r="L69" s="177"/>
      <c r="M69" s="177"/>
      <c r="N69" s="177"/>
      <c r="O69" s="177"/>
      <c r="P69" s="177"/>
      <c r="Q69" s="177"/>
      <c r="R69" s="177"/>
      <c r="S69" s="177"/>
      <c r="T69" s="177"/>
      <c r="U69" s="177"/>
      <c r="V69" s="177"/>
      <c r="W69" s="177"/>
      <c r="X69" s="177"/>
      <c r="Y69" s="177"/>
      <c r="Z69" s="177"/>
      <c r="AA69" s="177"/>
      <c r="AB69" s="177"/>
      <c r="AC69" s="177"/>
      <c r="AD69" s="177"/>
      <c r="AE69" s="177"/>
      <c r="AF69" s="177"/>
      <c r="AG69" s="177"/>
      <c r="AH69" s="177"/>
      <c r="AI69" s="177"/>
    </row>
    <row r="70" spans="1:35" x14ac:dyDescent="0.25">
      <c r="A70" s="177"/>
      <c r="B70" s="177"/>
      <c r="C70" s="177"/>
      <c r="D70" s="177"/>
      <c r="E70" s="177"/>
      <c r="F70" s="177"/>
      <c r="G70" s="177"/>
      <c r="H70" s="177"/>
      <c r="I70" s="177"/>
      <c r="J70" s="177"/>
      <c r="K70" s="177"/>
      <c r="L70" s="177"/>
      <c r="M70" s="177"/>
      <c r="N70" s="177"/>
      <c r="O70" s="177"/>
      <c r="P70" s="177"/>
      <c r="Q70" s="177"/>
      <c r="R70" s="177"/>
      <c r="S70" s="177"/>
      <c r="T70" s="177"/>
      <c r="U70" s="177"/>
      <c r="V70" s="177"/>
      <c r="W70" s="177"/>
      <c r="X70" s="177"/>
      <c r="Y70" s="177"/>
      <c r="Z70" s="177"/>
      <c r="AA70" s="177"/>
      <c r="AB70" s="177"/>
      <c r="AC70" s="177"/>
      <c r="AD70" s="177"/>
      <c r="AE70" s="177"/>
      <c r="AF70" s="177"/>
      <c r="AG70" s="177"/>
      <c r="AH70" s="177"/>
      <c r="AI70" s="177"/>
    </row>
    <row r="71" spans="1:35" x14ac:dyDescent="0.25">
      <c r="A71" s="177"/>
      <c r="B71" s="177"/>
      <c r="C71" s="177"/>
      <c r="D71" s="177"/>
      <c r="E71" s="177"/>
      <c r="F71" s="177"/>
      <c r="G71" s="177"/>
      <c r="H71" s="177"/>
      <c r="I71" s="177"/>
      <c r="J71" s="177"/>
      <c r="K71" s="177"/>
      <c r="L71" s="177"/>
      <c r="M71" s="177"/>
      <c r="N71" s="177"/>
      <c r="O71" s="177"/>
      <c r="P71" s="177"/>
      <c r="Q71" s="177"/>
      <c r="R71" s="177"/>
      <c r="S71" s="177"/>
      <c r="T71" s="177"/>
      <c r="U71" s="177"/>
      <c r="V71" s="177"/>
      <c r="W71" s="177"/>
      <c r="X71" s="177"/>
      <c r="Y71" s="177"/>
      <c r="Z71" s="177"/>
      <c r="AA71" s="177"/>
      <c r="AB71" s="177"/>
      <c r="AC71" s="177"/>
      <c r="AD71" s="177"/>
      <c r="AE71" s="177"/>
      <c r="AF71" s="177"/>
      <c r="AG71" s="177"/>
      <c r="AH71" s="177"/>
      <c r="AI71" s="177"/>
    </row>
    <row r="72" spans="1:35" x14ac:dyDescent="0.25">
      <c r="A72" s="177"/>
      <c r="B72" s="177"/>
      <c r="C72" s="177"/>
      <c r="D72" s="177"/>
      <c r="E72" s="177"/>
      <c r="F72" s="177"/>
      <c r="G72" s="177"/>
      <c r="H72" s="177"/>
      <c r="I72" s="177"/>
      <c r="J72" s="177"/>
      <c r="K72" s="177"/>
      <c r="L72" s="177"/>
      <c r="M72" s="177"/>
      <c r="N72" s="177"/>
      <c r="O72" s="177"/>
      <c r="P72" s="177"/>
      <c r="Q72" s="177"/>
      <c r="R72" s="177"/>
      <c r="S72" s="177"/>
      <c r="T72" s="177"/>
      <c r="U72" s="177"/>
      <c r="V72" s="177"/>
      <c r="W72" s="177"/>
      <c r="X72" s="177"/>
      <c r="Y72" s="177"/>
      <c r="Z72" s="177"/>
      <c r="AA72" s="177"/>
      <c r="AB72" s="177"/>
      <c r="AC72" s="177"/>
      <c r="AD72" s="177"/>
      <c r="AE72" s="177"/>
      <c r="AF72" s="177"/>
      <c r="AG72" s="177"/>
      <c r="AH72" s="177"/>
      <c r="AI72" s="177"/>
    </row>
    <row r="73" spans="1:35" x14ac:dyDescent="0.25">
      <c r="A73" s="177"/>
      <c r="B73" s="177"/>
      <c r="C73" s="177"/>
      <c r="D73" s="177"/>
      <c r="E73" s="177"/>
      <c r="F73" s="177"/>
      <c r="G73" s="177"/>
      <c r="H73" s="177"/>
      <c r="I73" s="177"/>
      <c r="J73" s="177"/>
      <c r="K73" s="177"/>
      <c r="L73" s="177"/>
      <c r="M73" s="177"/>
      <c r="N73" s="177"/>
      <c r="O73" s="177"/>
      <c r="P73" s="177"/>
      <c r="Q73" s="177"/>
      <c r="R73" s="177"/>
      <c r="S73" s="177"/>
      <c r="T73" s="177"/>
      <c r="U73" s="177"/>
      <c r="V73" s="177"/>
      <c r="W73" s="177"/>
      <c r="X73" s="177"/>
      <c r="Y73" s="177"/>
      <c r="Z73" s="177"/>
      <c r="AA73" s="177"/>
      <c r="AB73" s="177"/>
      <c r="AC73" s="177"/>
      <c r="AD73" s="177"/>
      <c r="AE73" s="177"/>
      <c r="AF73" s="177"/>
      <c r="AG73" s="177"/>
      <c r="AH73" s="177"/>
      <c r="AI73" s="177"/>
    </row>
    <row r="74" spans="1:35" ht="28.35" customHeight="1" x14ac:dyDescent="0.25">
      <c r="A74" s="177"/>
      <c r="B74" s="177"/>
      <c r="C74" s="177"/>
      <c r="D74" s="177"/>
      <c r="E74" s="177"/>
      <c r="F74" s="177"/>
      <c r="G74" s="177"/>
      <c r="H74" s="177"/>
      <c r="I74" s="177"/>
      <c r="J74" s="177"/>
      <c r="K74" s="177"/>
      <c r="L74" s="177"/>
      <c r="M74" s="177"/>
      <c r="N74" s="177"/>
      <c r="O74" s="177"/>
      <c r="P74" s="177"/>
      <c r="Q74" s="177"/>
      <c r="R74" s="177"/>
      <c r="S74" s="177"/>
      <c r="T74" s="177"/>
      <c r="U74" s="177"/>
      <c r="V74" s="177"/>
      <c r="W74" s="177"/>
      <c r="X74" s="177"/>
      <c r="Y74" s="177"/>
      <c r="Z74" s="177"/>
      <c r="AA74" s="177"/>
      <c r="AB74" s="177"/>
      <c r="AC74" s="177"/>
      <c r="AD74" s="177"/>
      <c r="AE74" s="177"/>
      <c r="AF74" s="177"/>
      <c r="AG74" s="177"/>
      <c r="AH74" s="177"/>
      <c r="AI74" s="177"/>
    </row>
  </sheetData>
  <sheetProtection algorithmName="SHA-512" hashValue="B6GC3CsTgDIWfIjAMn5uesaE0WmZ/iHP5APefNM+fxITT4LPUNCpGKiHr4IXknJBrF4quF7AeopE1tbnwOSl0Q==" saltValue="6UAceoon3h9rMbhQO3A7MQ==" spinCount="100000" sheet="1" objects="1" scenarios="1"/>
  <mergeCells count="28">
    <mergeCell ref="B47:B48"/>
    <mergeCell ref="C47:C48"/>
    <mergeCell ref="D47:D48"/>
    <mergeCell ref="D33:D34"/>
    <mergeCell ref="C36:C38"/>
    <mergeCell ref="D36:D38"/>
    <mergeCell ref="C39:C40"/>
    <mergeCell ref="D39:D40"/>
    <mergeCell ref="C41:C42"/>
    <mergeCell ref="D41:D42"/>
    <mergeCell ref="B45:B46"/>
    <mergeCell ref="C45:C46"/>
    <mergeCell ref="B25:B38"/>
    <mergeCell ref="C25:C26"/>
    <mergeCell ref="D28:D29"/>
    <mergeCell ref="C31:C32"/>
    <mergeCell ref="D31:D32"/>
    <mergeCell ref="C33:C34"/>
    <mergeCell ref="A1:D2"/>
    <mergeCell ref="B43:B44"/>
    <mergeCell ref="C43:C44"/>
    <mergeCell ref="D43:D44"/>
    <mergeCell ref="C9:C10"/>
    <mergeCell ref="D9:D10"/>
    <mergeCell ref="C28:C30"/>
    <mergeCell ref="B5:B7"/>
    <mergeCell ref="D5:D7"/>
    <mergeCell ref="B8:B24"/>
  </mergeCells>
  <hyperlinks>
    <hyperlink ref="D30" r:id="rId1" xr:uid="{29439687-ABBF-4060-8CEC-4BCE477AB18C}"/>
    <hyperlink ref="D26" r:id="rId2" xr:uid="{24A44604-75FE-4157-B414-FA89A7B927E5}"/>
    <hyperlink ref="D46" r:id="rId3" xr:uid="{80618719-41B9-4DBA-BAAE-5B2956D57540}"/>
  </hyperlinks>
  <pageMargins left="0.7" right="0.7" top="0.75" bottom="0.75" header="0.3" footer="0.3"/>
  <pageSetup paperSize="9" scale="20" fitToHeight="3" orientation="portrait" r:id="rId4"/>
  <drawing r:id="rId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688091-E9D0-4BB5-9979-8B6C84ABAB19}">
  <sheetPr codeName="Sheet7"/>
  <dimension ref="B1:BK340"/>
  <sheetViews>
    <sheetView topLeftCell="B1" workbookViewId="0">
      <pane xSplit="1" ySplit="5" topLeftCell="C6" activePane="bottomRight" state="frozen"/>
      <selection activeCell="B1" sqref="B1"/>
      <selection pane="topRight" activeCell="C1" sqref="C1"/>
      <selection pane="bottomLeft" activeCell="B6" sqref="B6"/>
      <selection pane="bottomRight" activeCell="B3" sqref="B3"/>
    </sheetView>
  </sheetViews>
  <sheetFormatPr defaultRowHeight="15" x14ac:dyDescent="0.25"/>
  <cols>
    <col min="2" max="2" width="21.5703125" customWidth="1"/>
    <col min="3" max="3" width="13.42578125" customWidth="1"/>
    <col min="4" max="5" width="11" customWidth="1"/>
    <col min="6" max="6" width="15" customWidth="1"/>
    <col min="7" max="11" width="11" customWidth="1"/>
    <col min="12" max="12" width="14" customWidth="1"/>
    <col min="13" max="13" width="11" customWidth="1"/>
    <col min="14" max="17" width="12" customWidth="1"/>
    <col min="18" max="18" width="21.5703125" customWidth="1"/>
    <col min="19" max="23" width="12" customWidth="1"/>
    <col min="25" max="25" width="10.5703125" customWidth="1"/>
    <col min="26" max="27" width="12.42578125" customWidth="1"/>
    <col min="28" max="28" width="14.42578125" customWidth="1"/>
    <col min="29" max="30" width="16" customWidth="1"/>
    <col min="31" max="32" width="12.42578125" customWidth="1"/>
    <col min="33" max="34" width="16" customWidth="1"/>
    <col min="35" max="35" width="12.42578125" customWidth="1"/>
    <col min="36" max="36" width="10.5703125" customWidth="1"/>
    <col min="37" max="37" width="12.42578125" customWidth="1"/>
    <col min="38" max="39" width="13.42578125" customWidth="1"/>
    <col min="40" max="40" width="16" customWidth="1"/>
    <col min="41" max="42" width="17" customWidth="1"/>
  </cols>
  <sheetData>
    <row r="1" spans="2:63" ht="6" customHeight="1" x14ac:dyDescent="0.25">
      <c r="B1" s="177"/>
      <c r="X1" s="177"/>
      <c r="AQ1" s="177"/>
      <c r="AR1" s="177"/>
      <c r="AS1" s="177"/>
      <c r="AT1" s="177"/>
      <c r="AU1" s="177"/>
      <c r="AV1" s="177"/>
      <c r="AW1" s="177"/>
      <c r="AX1" s="177"/>
      <c r="AY1" s="177"/>
      <c r="AZ1" s="177"/>
    </row>
    <row r="2" spans="2:63" hidden="1" x14ac:dyDescent="0.25">
      <c r="X2" s="177"/>
      <c r="AQ2" s="177"/>
      <c r="AR2" s="177"/>
      <c r="AS2" s="177"/>
      <c r="AT2" s="177"/>
      <c r="AU2" s="177"/>
      <c r="AV2" s="177"/>
      <c r="AW2" s="177"/>
      <c r="AX2" s="177"/>
      <c r="AY2" s="177"/>
      <c r="AZ2" s="177"/>
    </row>
    <row r="3" spans="2:63" x14ac:dyDescent="0.25">
      <c r="B3" s="177"/>
      <c r="C3" s="507" t="s">
        <v>173</v>
      </c>
      <c r="D3" s="508"/>
      <c r="E3" s="508"/>
      <c r="F3" s="509" t="s">
        <v>158</v>
      </c>
      <c r="G3" s="510"/>
      <c r="H3" s="510"/>
      <c r="I3" s="510"/>
      <c r="J3" s="510"/>
      <c r="K3" s="510"/>
      <c r="L3" s="509" t="s">
        <v>160</v>
      </c>
      <c r="M3" s="510"/>
      <c r="N3" s="510"/>
      <c r="O3" s="510"/>
      <c r="P3" s="509" t="s">
        <v>162</v>
      </c>
      <c r="Q3" s="510"/>
      <c r="R3" s="509" t="s">
        <v>164</v>
      </c>
      <c r="S3" s="510"/>
      <c r="T3" s="510"/>
      <c r="U3" s="510"/>
      <c r="V3" s="510"/>
      <c r="W3" s="510"/>
      <c r="X3" s="177"/>
      <c r="Y3" s="504" t="s">
        <v>159</v>
      </c>
      <c r="Z3" s="505"/>
      <c r="AA3" s="505"/>
      <c r="AB3" s="505"/>
      <c r="AC3" s="505"/>
      <c r="AD3" s="506"/>
      <c r="AE3" s="504" t="s">
        <v>161</v>
      </c>
      <c r="AF3" s="505"/>
      <c r="AG3" s="505"/>
      <c r="AH3" s="506"/>
      <c r="AI3" s="504" t="s">
        <v>163</v>
      </c>
      <c r="AJ3" s="506"/>
      <c r="AK3" s="504" t="s">
        <v>165</v>
      </c>
      <c r="AL3" s="505"/>
      <c r="AM3" s="505"/>
      <c r="AN3" s="505"/>
      <c r="AO3" s="505"/>
      <c r="AP3" s="506"/>
      <c r="AQ3" s="177"/>
      <c r="AR3" s="177"/>
      <c r="AS3" s="177"/>
      <c r="AT3" s="177"/>
      <c r="AU3" s="177"/>
      <c r="AV3" s="177"/>
      <c r="AW3" s="177"/>
      <c r="AX3" s="177"/>
      <c r="AY3" s="177"/>
      <c r="AZ3" s="177"/>
    </row>
    <row r="4" spans="2:63" ht="19.5" hidden="1" customHeight="1" thickBot="1" x14ac:dyDescent="0.3">
      <c r="B4" t="s">
        <v>308</v>
      </c>
      <c r="C4" s="124" t="s">
        <v>173</v>
      </c>
      <c r="D4" s="207" t="s">
        <v>176</v>
      </c>
      <c r="E4" s="208" t="s">
        <v>315</v>
      </c>
      <c r="F4" s="42" t="s">
        <v>158</v>
      </c>
      <c r="G4" s="42" t="s">
        <v>316</v>
      </c>
      <c r="H4" s="42" t="s">
        <v>317</v>
      </c>
      <c r="I4" s="42" t="s">
        <v>318</v>
      </c>
      <c r="J4" s="42" t="s">
        <v>351</v>
      </c>
      <c r="K4" s="42" t="s">
        <v>352</v>
      </c>
      <c r="L4" s="42" t="s">
        <v>160</v>
      </c>
      <c r="M4" s="42" t="s">
        <v>353</v>
      </c>
      <c r="N4" s="42" t="s">
        <v>354</v>
      </c>
      <c r="O4" s="42" t="s">
        <v>355</v>
      </c>
      <c r="P4" s="42" t="s">
        <v>162</v>
      </c>
      <c r="Q4" s="42" t="s">
        <v>356</v>
      </c>
      <c r="R4" s="42" t="s">
        <v>164</v>
      </c>
      <c r="S4" s="42" t="s">
        <v>357</v>
      </c>
      <c r="T4" s="42" t="s">
        <v>358</v>
      </c>
      <c r="U4" s="42" t="s">
        <v>359</v>
      </c>
      <c r="V4" s="42" t="s">
        <v>360</v>
      </c>
      <c r="W4" s="43" t="s">
        <v>361</v>
      </c>
      <c r="X4" s="363"/>
      <c r="Y4" s="497" t="s">
        <v>159</v>
      </c>
      <c r="Z4" s="498"/>
      <c r="AA4" s="498"/>
      <c r="AB4" s="498"/>
      <c r="AC4" s="498"/>
      <c r="AD4" s="499"/>
      <c r="AE4" s="497" t="s">
        <v>161</v>
      </c>
      <c r="AF4" s="498"/>
      <c r="AG4" s="498"/>
      <c r="AH4" s="499"/>
      <c r="AI4" s="497" t="s">
        <v>163</v>
      </c>
      <c r="AJ4" s="499"/>
      <c r="AK4" s="497" t="s">
        <v>165</v>
      </c>
      <c r="AL4" s="498"/>
      <c r="AM4" s="498"/>
      <c r="AN4" s="498"/>
      <c r="AO4" s="498"/>
      <c r="AP4" s="499"/>
      <c r="AQ4" s="363"/>
      <c r="AR4" s="363"/>
      <c r="AS4" s="363"/>
      <c r="AT4" s="363"/>
      <c r="AU4" s="363"/>
      <c r="AV4" s="177"/>
      <c r="AW4" s="364" t="s">
        <v>166</v>
      </c>
      <c r="AX4" s="365" t="s">
        <v>167</v>
      </c>
      <c r="AY4" s="365" t="s">
        <v>168</v>
      </c>
      <c r="AZ4" s="365" t="s">
        <v>169</v>
      </c>
      <c r="BA4" s="132" t="s">
        <v>168</v>
      </c>
      <c r="BB4" s="133"/>
      <c r="BC4" s="500" t="s">
        <v>170</v>
      </c>
      <c r="BD4" s="501"/>
      <c r="BE4" s="501"/>
      <c r="BF4" s="502"/>
      <c r="BH4" s="503" t="s">
        <v>171</v>
      </c>
      <c r="BI4" s="495"/>
      <c r="BJ4" s="495" t="s">
        <v>172</v>
      </c>
      <c r="BK4" s="496"/>
    </row>
    <row r="5" spans="2:63" ht="30" x14ac:dyDescent="0.25">
      <c r="B5" s="177"/>
      <c r="C5" s="232" t="s">
        <v>9</v>
      </c>
      <c r="D5" s="232" t="s">
        <v>10</v>
      </c>
      <c r="E5" s="232" t="s">
        <v>11</v>
      </c>
      <c r="F5" s="233" t="s">
        <v>15</v>
      </c>
      <c r="G5" s="232" t="s">
        <v>16</v>
      </c>
      <c r="H5" s="232" t="s">
        <v>17</v>
      </c>
      <c r="I5" s="232" t="s">
        <v>18</v>
      </c>
      <c r="J5" s="232" t="s">
        <v>19</v>
      </c>
      <c r="K5" s="232" t="s">
        <v>20</v>
      </c>
      <c r="L5" s="232" t="s">
        <v>23</v>
      </c>
      <c r="M5" s="232" t="s">
        <v>24</v>
      </c>
      <c r="N5" s="232" t="s">
        <v>25</v>
      </c>
      <c r="O5" s="232" t="s">
        <v>26</v>
      </c>
      <c r="P5" s="232" t="s">
        <v>28</v>
      </c>
      <c r="Q5" s="232" t="s">
        <v>29</v>
      </c>
      <c r="R5" s="232" t="s">
        <v>31</v>
      </c>
      <c r="S5" s="232" t="s">
        <v>16</v>
      </c>
      <c r="T5" s="232" t="s">
        <v>17</v>
      </c>
      <c r="U5" s="232" t="s">
        <v>32</v>
      </c>
      <c r="V5" s="232" t="s">
        <v>19</v>
      </c>
      <c r="W5" s="234" t="s">
        <v>20</v>
      </c>
      <c r="X5" s="363"/>
      <c r="Y5" s="225" t="s">
        <v>15</v>
      </c>
      <c r="Z5" s="226" t="s">
        <v>16</v>
      </c>
      <c r="AA5" s="226" t="s">
        <v>17</v>
      </c>
      <c r="AB5" s="226" t="s">
        <v>18</v>
      </c>
      <c r="AC5" s="226" t="s">
        <v>19</v>
      </c>
      <c r="AD5" s="227" t="s">
        <v>20</v>
      </c>
      <c r="AE5" s="228" t="s">
        <v>23</v>
      </c>
      <c r="AF5" s="228" t="s">
        <v>24</v>
      </c>
      <c r="AG5" s="228" t="s">
        <v>25</v>
      </c>
      <c r="AH5" s="229" t="s">
        <v>26</v>
      </c>
      <c r="AI5" s="228" t="s">
        <v>28</v>
      </c>
      <c r="AJ5" s="230" t="s">
        <v>29</v>
      </c>
      <c r="AK5" s="228" t="s">
        <v>31</v>
      </c>
      <c r="AL5" s="228" t="s">
        <v>362</v>
      </c>
      <c r="AM5" s="228" t="s">
        <v>363</v>
      </c>
      <c r="AN5" s="228" t="s">
        <v>32</v>
      </c>
      <c r="AO5" s="228" t="s">
        <v>364</v>
      </c>
      <c r="AP5" s="228" t="s">
        <v>365</v>
      </c>
      <c r="AQ5" s="363"/>
      <c r="AR5" s="363"/>
      <c r="AS5" s="363"/>
      <c r="AT5" s="363"/>
      <c r="AU5" s="363"/>
      <c r="AV5" s="177"/>
      <c r="AW5" s="177"/>
      <c r="AX5" s="177"/>
      <c r="AY5" s="177"/>
      <c r="AZ5" s="177"/>
    </row>
    <row r="6" spans="2:63" x14ac:dyDescent="0.25">
      <c r="B6" s="368" t="s">
        <v>33</v>
      </c>
      <c r="C6" s="140">
        <v>2200</v>
      </c>
      <c r="D6" s="140">
        <v>2200</v>
      </c>
      <c r="E6" s="140">
        <v>2200</v>
      </c>
      <c r="F6" s="129">
        <v>2820</v>
      </c>
      <c r="G6" s="130">
        <v>2855</v>
      </c>
      <c r="H6" s="129">
        <v>2855</v>
      </c>
      <c r="I6" s="130">
        <v>2768</v>
      </c>
      <c r="J6" s="129">
        <v>2803</v>
      </c>
      <c r="K6" s="130">
        <v>2803</v>
      </c>
      <c r="L6" s="130">
        <v>2623</v>
      </c>
      <c r="M6" s="130">
        <v>2140</v>
      </c>
      <c r="N6" s="130">
        <v>2767</v>
      </c>
      <c r="O6" s="130">
        <v>2474</v>
      </c>
      <c r="P6" s="130">
        <v>2820</v>
      </c>
      <c r="Q6" s="130">
        <v>2803</v>
      </c>
      <c r="R6" s="130">
        <v>2380</v>
      </c>
      <c r="S6" s="130">
        <v>2150</v>
      </c>
      <c r="T6" s="130">
        <v>2110</v>
      </c>
      <c r="U6" s="130">
        <v>2380</v>
      </c>
      <c r="V6" s="130">
        <v>2150</v>
      </c>
      <c r="W6" s="224">
        <v>2110</v>
      </c>
      <c r="X6" s="177"/>
      <c r="Y6" s="16" t="s">
        <v>44</v>
      </c>
      <c r="Z6" s="18" t="s">
        <v>44</v>
      </c>
      <c r="AA6" s="18" t="s">
        <v>44</v>
      </c>
      <c r="AB6" s="18" t="s">
        <v>44</v>
      </c>
      <c r="AC6" s="18" t="s">
        <v>44</v>
      </c>
      <c r="AD6" s="17" t="s">
        <v>44</v>
      </c>
      <c r="AE6" s="18" t="s">
        <v>44</v>
      </c>
      <c r="AF6" s="18" t="s">
        <v>44</v>
      </c>
      <c r="AG6" s="18" t="s">
        <v>44</v>
      </c>
      <c r="AH6" s="17" t="s">
        <v>44</v>
      </c>
      <c r="AI6" s="18" t="s">
        <v>44</v>
      </c>
      <c r="AJ6" s="17" t="s">
        <v>44</v>
      </c>
      <c r="AK6" s="18" t="s">
        <v>44</v>
      </c>
      <c r="AL6" s="18" t="s">
        <v>44</v>
      </c>
      <c r="AM6" s="18" t="s">
        <v>44</v>
      </c>
      <c r="AN6" s="18" t="s">
        <v>44</v>
      </c>
      <c r="AO6" s="18" t="s">
        <v>44</v>
      </c>
      <c r="AP6" s="18" t="s">
        <v>44</v>
      </c>
      <c r="AQ6" s="177"/>
      <c r="AR6" s="177"/>
      <c r="AS6" s="177"/>
      <c r="AT6" s="177"/>
      <c r="AU6" s="177"/>
      <c r="AV6" s="177"/>
      <c r="AW6" s="177"/>
      <c r="AX6" s="177"/>
      <c r="AY6" s="177"/>
      <c r="AZ6" s="177"/>
    </row>
    <row r="7" spans="2:63" x14ac:dyDescent="0.25">
      <c r="B7" s="136" t="s">
        <v>35</v>
      </c>
      <c r="C7" s="140">
        <v>75</v>
      </c>
      <c r="D7" s="140">
        <v>85</v>
      </c>
      <c r="E7" s="140">
        <v>100</v>
      </c>
      <c r="F7" s="129">
        <v>71</v>
      </c>
      <c r="G7" s="130">
        <v>71</v>
      </c>
      <c r="H7" s="129">
        <v>71</v>
      </c>
      <c r="I7" s="130">
        <v>71</v>
      </c>
      <c r="J7" s="129">
        <v>71</v>
      </c>
      <c r="K7" s="130">
        <v>71</v>
      </c>
      <c r="L7" s="130">
        <v>61.2</v>
      </c>
      <c r="M7" s="130">
        <v>61.5</v>
      </c>
      <c r="N7" s="130">
        <v>66.2</v>
      </c>
      <c r="O7" s="130">
        <v>66.5</v>
      </c>
      <c r="P7" s="130">
        <v>65</v>
      </c>
      <c r="Q7" s="130">
        <v>68</v>
      </c>
      <c r="R7" s="130">
        <v>58</v>
      </c>
      <c r="S7" s="130">
        <v>60</v>
      </c>
      <c r="T7" s="130">
        <v>60</v>
      </c>
      <c r="U7" s="130">
        <v>63</v>
      </c>
      <c r="V7" s="130">
        <v>67</v>
      </c>
      <c r="W7" s="224">
        <v>67</v>
      </c>
      <c r="X7" s="177"/>
      <c r="Y7" s="16" t="s">
        <v>44</v>
      </c>
      <c r="Z7" s="18" t="s">
        <v>44</v>
      </c>
      <c r="AA7" s="18" t="s">
        <v>44</v>
      </c>
      <c r="AB7" s="18" t="s">
        <v>44</v>
      </c>
      <c r="AC7" s="18" t="s">
        <v>44</v>
      </c>
      <c r="AD7" s="17" t="s">
        <v>44</v>
      </c>
      <c r="AE7" s="18" t="s">
        <v>44</v>
      </c>
      <c r="AF7" s="18" t="s">
        <v>44</v>
      </c>
      <c r="AG7" s="18" t="s">
        <v>44</v>
      </c>
      <c r="AH7" s="17" t="s">
        <v>44</v>
      </c>
      <c r="AI7" s="18" t="s">
        <v>44</v>
      </c>
      <c r="AJ7" s="17" t="s">
        <v>44</v>
      </c>
      <c r="AK7" s="18" t="s">
        <v>44</v>
      </c>
      <c r="AL7" s="18" t="s">
        <v>44</v>
      </c>
      <c r="AM7" s="18" t="s">
        <v>44</v>
      </c>
      <c r="AN7" s="18" t="s">
        <v>44</v>
      </c>
      <c r="AO7" s="18" t="s">
        <v>44</v>
      </c>
      <c r="AP7" s="18" t="s">
        <v>44</v>
      </c>
      <c r="AQ7" s="177"/>
      <c r="AR7" s="177"/>
      <c r="AS7" s="177"/>
      <c r="AT7" s="177"/>
      <c r="AU7" s="177"/>
      <c r="AV7" s="177"/>
      <c r="AW7" s="177"/>
      <c r="AX7" s="177"/>
      <c r="AY7" s="177"/>
      <c r="AZ7" s="177"/>
    </row>
    <row r="8" spans="2:63" x14ac:dyDescent="0.25">
      <c r="B8" s="368" t="s">
        <v>37</v>
      </c>
      <c r="C8" s="140"/>
      <c r="D8" s="140"/>
      <c r="E8" s="140"/>
      <c r="F8" s="129"/>
      <c r="G8" s="130"/>
      <c r="H8" s="129"/>
      <c r="I8" s="130"/>
      <c r="J8" s="129"/>
      <c r="K8" s="130"/>
      <c r="L8" s="130"/>
      <c r="M8" s="130"/>
      <c r="N8" s="130"/>
      <c r="O8" s="130"/>
      <c r="P8" s="130"/>
      <c r="Q8" s="130"/>
      <c r="R8" s="130"/>
      <c r="S8" s="130"/>
      <c r="T8" s="130"/>
      <c r="U8" s="130"/>
      <c r="V8" s="130"/>
      <c r="W8" s="224"/>
      <c r="X8" s="177"/>
      <c r="Y8" s="16" t="s">
        <v>44</v>
      </c>
      <c r="Z8" s="18" t="s">
        <v>44</v>
      </c>
      <c r="AA8" s="18" t="s">
        <v>44</v>
      </c>
      <c r="AB8" s="18" t="s">
        <v>44</v>
      </c>
      <c r="AC8" s="18" t="s">
        <v>44</v>
      </c>
      <c r="AD8" s="17" t="s">
        <v>44</v>
      </c>
      <c r="AE8" s="18" t="s">
        <v>44</v>
      </c>
      <c r="AF8" s="18" t="s">
        <v>44</v>
      </c>
      <c r="AG8" s="18" t="s">
        <v>44</v>
      </c>
      <c r="AH8" s="17" t="s">
        <v>44</v>
      </c>
      <c r="AI8" s="18" t="s">
        <v>44</v>
      </c>
      <c r="AJ8" s="17" t="s">
        <v>44</v>
      </c>
      <c r="AK8" s="18" t="s">
        <v>44</v>
      </c>
      <c r="AL8" s="18" t="s">
        <v>44</v>
      </c>
      <c r="AM8" s="18" t="s">
        <v>44</v>
      </c>
      <c r="AN8" s="18" t="s">
        <v>44</v>
      </c>
      <c r="AO8" s="18" t="s">
        <v>44</v>
      </c>
      <c r="AP8" s="18" t="s">
        <v>44</v>
      </c>
      <c r="AQ8" s="177"/>
      <c r="AR8" s="177"/>
      <c r="AS8" s="177"/>
      <c r="AT8" s="177"/>
      <c r="AU8" s="177"/>
      <c r="AV8" s="177"/>
      <c r="AW8" s="177"/>
      <c r="AX8" s="177"/>
      <c r="AY8" s="177"/>
      <c r="AZ8" s="177"/>
    </row>
    <row r="9" spans="2:63" x14ac:dyDescent="0.25">
      <c r="B9" s="136" t="s">
        <v>38</v>
      </c>
      <c r="C9" s="140">
        <v>75</v>
      </c>
      <c r="D9" s="140">
        <v>75</v>
      </c>
      <c r="E9" s="140">
        <v>75</v>
      </c>
      <c r="F9" s="129"/>
      <c r="G9" s="130"/>
      <c r="H9" s="129"/>
      <c r="I9" s="130"/>
      <c r="J9" s="129"/>
      <c r="K9" s="130"/>
      <c r="L9" s="130" t="s">
        <v>39</v>
      </c>
      <c r="M9" s="130"/>
      <c r="N9" s="130"/>
      <c r="O9" s="130"/>
      <c r="P9" s="130">
        <v>86</v>
      </c>
      <c r="Q9" s="130">
        <v>86</v>
      </c>
      <c r="R9" s="130"/>
      <c r="S9" s="130"/>
      <c r="T9" s="130"/>
      <c r="U9" s="130"/>
      <c r="V9" s="130"/>
      <c r="W9" s="224"/>
      <c r="X9" s="177"/>
      <c r="Y9" s="16" t="s">
        <v>44</v>
      </c>
      <c r="Z9" s="18" t="s">
        <v>44</v>
      </c>
      <c r="AA9" s="18" t="s">
        <v>44</v>
      </c>
      <c r="AB9" s="18" t="s">
        <v>44</v>
      </c>
      <c r="AC9" s="18" t="s">
        <v>44</v>
      </c>
      <c r="AD9" s="17" t="s">
        <v>44</v>
      </c>
      <c r="AE9" s="18" t="s">
        <v>44</v>
      </c>
      <c r="AF9" s="18" t="s">
        <v>44</v>
      </c>
      <c r="AG9" s="18" t="s">
        <v>44</v>
      </c>
      <c r="AH9" s="17" t="s">
        <v>44</v>
      </c>
      <c r="AI9" s="18" t="s">
        <v>44</v>
      </c>
      <c r="AJ9" s="17" t="s">
        <v>44</v>
      </c>
      <c r="AK9" s="18" t="s">
        <v>44</v>
      </c>
      <c r="AL9" s="18" t="s">
        <v>44</v>
      </c>
      <c r="AM9" s="18" t="s">
        <v>44</v>
      </c>
      <c r="AN9" s="18" t="s">
        <v>44</v>
      </c>
      <c r="AO9" s="18" t="s">
        <v>44</v>
      </c>
      <c r="AP9" s="18" t="s">
        <v>44</v>
      </c>
      <c r="AQ9" s="177"/>
      <c r="AR9" s="177"/>
      <c r="AS9" s="177"/>
      <c r="AT9" s="177"/>
      <c r="AU9" s="177"/>
      <c r="AV9" s="177"/>
      <c r="AW9" s="177"/>
      <c r="AX9" s="177"/>
      <c r="AY9" s="177"/>
      <c r="AZ9" s="177"/>
    </row>
    <row r="10" spans="2:63" x14ac:dyDescent="0.25">
      <c r="B10" s="368" t="s">
        <v>40</v>
      </c>
      <c r="C10" s="140"/>
      <c r="D10" s="140"/>
      <c r="E10" s="140"/>
      <c r="F10" s="129"/>
      <c r="G10" s="130"/>
      <c r="H10" s="129"/>
      <c r="I10" s="130"/>
      <c r="J10" s="129"/>
      <c r="K10" s="130"/>
      <c r="L10" s="130"/>
      <c r="M10" s="130"/>
      <c r="N10" s="130"/>
      <c r="O10" s="130"/>
      <c r="P10" s="130" t="s">
        <v>42</v>
      </c>
      <c r="Q10" s="130" t="s">
        <v>42</v>
      </c>
      <c r="R10" s="130"/>
      <c r="S10" s="130"/>
      <c r="T10" s="130"/>
      <c r="U10" s="130"/>
      <c r="V10" s="130"/>
      <c r="W10" s="224"/>
      <c r="X10" s="177"/>
      <c r="Y10" s="16" t="s">
        <v>44</v>
      </c>
      <c r="Z10" s="18" t="s">
        <v>44</v>
      </c>
      <c r="AA10" s="18" t="s">
        <v>44</v>
      </c>
      <c r="AB10" s="18" t="s">
        <v>44</v>
      </c>
      <c r="AC10" s="18" t="s">
        <v>44</v>
      </c>
      <c r="AD10" s="17" t="s">
        <v>44</v>
      </c>
      <c r="AE10" s="18" t="s">
        <v>44</v>
      </c>
      <c r="AF10" s="18" t="s">
        <v>44</v>
      </c>
      <c r="AG10" s="18" t="s">
        <v>44</v>
      </c>
      <c r="AH10" s="17" t="s">
        <v>44</v>
      </c>
      <c r="AI10" s="18" t="s">
        <v>44</v>
      </c>
      <c r="AJ10" s="17" t="s">
        <v>44</v>
      </c>
      <c r="AK10" s="18" t="s">
        <v>44</v>
      </c>
      <c r="AL10" s="18" t="s">
        <v>44</v>
      </c>
      <c r="AM10" s="18" t="s">
        <v>44</v>
      </c>
      <c r="AN10" s="18" t="s">
        <v>44</v>
      </c>
      <c r="AO10" s="18" t="s">
        <v>44</v>
      </c>
      <c r="AP10" s="18" t="s">
        <v>44</v>
      </c>
      <c r="AQ10" s="177"/>
      <c r="AR10" s="177"/>
      <c r="AS10" s="177"/>
      <c r="AT10" s="177"/>
      <c r="AU10" s="177"/>
      <c r="AV10" s="177"/>
      <c r="AW10" s="177"/>
      <c r="AX10" s="177"/>
      <c r="AY10" s="177"/>
      <c r="AZ10" s="177"/>
    </row>
    <row r="11" spans="2:63" x14ac:dyDescent="0.25">
      <c r="B11" s="136" t="s">
        <v>43</v>
      </c>
      <c r="C11" s="140" t="s">
        <v>44</v>
      </c>
      <c r="D11" s="140" t="s">
        <v>44</v>
      </c>
      <c r="E11" s="140" t="s">
        <v>44</v>
      </c>
      <c r="F11" s="129">
        <v>175</v>
      </c>
      <c r="G11" s="130">
        <v>175</v>
      </c>
      <c r="H11" s="129">
        <v>175</v>
      </c>
      <c r="I11" s="130">
        <v>210</v>
      </c>
      <c r="J11" s="129">
        <v>210</v>
      </c>
      <c r="K11" s="130">
        <v>210</v>
      </c>
      <c r="L11" s="130" t="s">
        <v>39</v>
      </c>
      <c r="M11" s="130"/>
      <c r="N11" s="130"/>
      <c r="O11" s="130"/>
      <c r="P11" s="130">
        <v>370</v>
      </c>
      <c r="Q11" s="130">
        <v>368</v>
      </c>
      <c r="R11" s="130"/>
      <c r="S11" s="130"/>
      <c r="T11" s="130"/>
      <c r="U11" s="130"/>
      <c r="V11" s="130"/>
      <c r="W11" s="224"/>
      <c r="X11" s="177"/>
      <c r="Y11" s="16" t="s">
        <v>44</v>
      </c>
      <c r="Z11" s="18" t="s">
        <v>44</v>
      </c>
      <c r="AA11" s="18" t="s">
        <v>44</v>
      </c>
      <c r="AB11" s="18" t="s">
        <v>44</v>
      </c>
      <c r="AC11" s="18" t="s">
        <v>44</v>
      </c>
      <c r="AD11" s="17" t="s">
        <v>44</v>
      </c>
      <c r="AE11" s="18" t="s">
        <v>44</v>
      </c>
      <c r="AF11" s="18" t="s">
        <v>44</v>
      </c>
      <c r="AG11" s="18" t="s">
        <v>44</v>
      </c>
      <c r="AH11" s="17" t="s">
        <v>44</v>
      </c>
      <c r="AI11" s="18" t="s">
        <v>44</v>
      </c>
      <c r="AJ11" s="17" t="s">
        <v>44</v>
      </c>
      <c r="AK11" s="18" t="s">
        <v>44</v>
      </c>
      <c r="AL11" s="18" t="s">
        <v>44</v>
      </c>
      <c r="AM11" s="18" t="s">
        <v>44</v>
      </c>
      <c r="AN11" s="18" t="s">
        <v>44</v>
      </c>
      <c r="AO11" s="18" t="s">
        <v>44</v>
      </c>
      <c r="AP11" s="18" t="s">
        <v>44</v>
      </c>
      <c r="AQ11" s="177"/>
      <c r="AR11" s="177"/>
      <c r="AS11" s="177"/>
      <c r="AT11" s="177"/>
      <c r="AU11" s="177"/>
      <c r="AV11" s="177"/>
      <c r="AW11" s="177"/>
      <c r="AX11" s="177"/>
      <c r="AY11" s="177"/>
      <c r="AZ11" s="177"/>
    </row>
    <row r="12" spans="2:63" x14ac:dyDescent="0.25">
      <c r="B12" s="367" t="s">
        <v>45</v>
      </c>
      <c r="C12" s="140">
        <v>1000</v>
      </c>
      <c r="D12" s="140">
        <v>1000</v>
      </c>
      <c r="E12" s="140">
        <v>1000</v>
      </c>
      <c r="F12" s="129">
        <v>750</v>
      </c>
      <c r="G12" s="130">
        <v>770</v>
      </c>
      <c r="H12" s="129">
        <v>770</v>
      </c>
      <c r="I12" s="130">
        <v>1200</v>
      </c>
      <c r="J12" s="129">
        <v>1300</v>
      </c>
      <c r="K12" s="130">
        <v>1300</v>
      </c>
      <c r="L12" s="130">
        <v>700</v>
      </c>
      <c r="M12" s="130">
        <v>700</v>
      </c>
      <c r="N12" s="130">
        <v>950</v>
      </c>
      <c r="O12" s="130">
        <v>950</v>
      </c>
      <c r="P12" s="130">
        <v>700</v>
      </c>
      <c r="Q12" s="130">
        <v>1300</v>
      </c>
      <c r="R12" s="130">
        <v>700</v>
      </c>
      <c r="S12" s="130">
        <v>800</v>
      </c>
      <c r="T12" s="130">
        <v>800</v>
      </c>
      <c r="U12" s="130">
        <v>1100</v>
      </c>
      <c r="V12" s="130">
        <v>1100</v>
      </c>
      <c r="W12" s="224">
        <v>1100</v>
      </c>
      <c r="X12" s="177"/>
      <c r="Y12" s="16">
        <v>2800</v>
      </c>
      <c r="Z12" s="18">
        <v>3000</v>
      </c>
      <c r="AA12" s="18">
        <v>3000</v>
      </c>
      <c r="AB12" s="18">
        <v>2800</v>
      </c>
      <c r="AC12" s="18">
        <v>3000</v>
      </c>
      <c r="AD12" s="17">
        <v>3000</v>
      </c>
      <c r="AE12" s="18">
        <v>3300</v>
      </c>
      <c r="AF12" s="18">
        <v>3300</v>
      </c>
      <c r="AG12" s="18">
        <v>6000</v>
      </c>
      <c r="AH12" s="17">
        <v>7500</v>
      </c>
      <c r="AI12" s="18">
        <v>3000</v>
      </c>
      <c r="AJ12" s="17">
        <v>3000</v>
      </c>
      <c r="AK12" s="18">
        <v>2800</v>
      </c>
      <c r="AL12" s="18">
        <v>3000</v>
      </c>
      <c r="AM12" s="18">
        <v>3000</v>
      </c>
      <c r="AN12" s="56">
        <v>2800</v>
      </c>
      <c r="AO12" s="56">
        <v>3000</v>
      </c>
      <c r="AP12" s="56">
        <v>3000</v>
      </c>
      <c r="AQ12" s="177"/>
      <c r="AR12" s="177"/>
      <c r="AS12" s="177"/>
      <c r="AT12" s="177"/>
      <c r="AU12" s="177"/>
      <c r="AV12" s="177"/>
      <c r="AW12" s="177"/>
      <c r="AX12" s="177"/>
      <c r="AY12" s="177"/>
      <c r="AZ12" s="177"/>
    </row>
    <row r="13" spans="2:63" x14ac:dyDescent="0.25">
      <c r="B13" s="136" t="s">
        <v>47</v>
      </c>
      <c r="C13" s="140">
        <v>12</v>
      </c>
      <c r="D13" s="140">
        <v>15</v>
      </c>
      <c r="E13" s="369">
        <v>15</v>
      </c>
      <c r="F13" s="129">
        <v>15</v>
      </c>
      <c r="G13" s="130">
        <v>15</v>
      </c>
      <c r="H13" s="129">
        <v>15</v>
      </c>
      <c r="I13" s="130">
        <v>15</v>
      </c>
      <c r="J13" s="129">
        <v>15</v>
      </c>
      <c r="K13" s="130">
        <v>15</v>
      </c>
      <c r="L13" s="130">
        <v>10</v>
      </c>
      <c r="M13" s="130">
        <v>10</v>
      </c>
      <c r="N13" s="130">
        <v>10</v>
      </c>
      <c r="O13" s="130">
        <v>10</v>
      </c>
      <c r="P13" s="130">
        <v>15</v>
      </c>
      <c r="Q13" s="130">
        <v>15</v>
      </c>
      <c r="R13" s="130">
        <v>5</v>
      </c>
      <c r="S13" s="130">
        <v>5</v>
      </c>
      <c r="T13" s="130">
        <v>5</v>
      </c>
      <c r="U13" s="130">
        <v>5</v>
      </c>
      <c r="V13" s="130">
        <v>5</v>
      </c>
      <c r="W13" s="224">
        <v>5</v>
      </c>
      <c r="X13" s="366"/>
      <c r="Y13" s="16">
        <v>100</v>
      </c>
      <c r="Z13" s="18">
        <v>100</v>
      </c>
      <c r="AA13" s="18">
        <v>100</v>
      </c>
      <c r="AB13" s="18">
        <v>100</v>
      </c>
      <c r="AC13" s="18">
        <v>100</v>
      </c>
      <c r="AD13" s="17">
        <v>100</v>
      </c>
      <c r="AE13" s="18" t="s">
        <v>44</v>
      </c>
      <c r="AF13" s="18" t="s">
        <v>44</v>
      </c>
      <c r="AG13" s="18" t="s">
        <v>44</v>
      </c>
      <c r="AH13" s="17" t="s">
        <v>44</v>
      </c>
      <c r="AI13" s="18">
        <v>100</v>
      </c>
      <c r="AJ13" s="17">
        <v>100</v>
      </c>
      <c r="AK13" s="18">
        <v>80</v>
      </c>
      <c r="AL13" s="18">
        <v>80</v>
      </c>
      <c r="AM13" s="18">
        <v>80</v>
      </c>
      <c r="AN13" s="18">
        <v>80</v>
      </c>
      <c r="AO13" s="18">
        <v>80</v>
      </c>
      <c r="AP13" s="18">
        <v>80</v>
      </c>
      <c r="AQ13" s="366"/>
      <c r="AR13" s="366"/>
      <c r="AS13" s="366"/>
      <c r="AT13" s="366"/>
      <c r="AU13" s="366"/>
      <c r="AV13" s="177"/>
      <c r="AW13" s="177"/>
      <c r="AX13" s="177"/>
      <c r="AY13" s="177"/>
      <c r="AZ13" s="177"/>
    </row>
    <row r="14" spans="2:63" x14ac:dyDescent="0.25">
      <c r="B14" s="368" t="s">
        <v>49</v>
      </c>
      <c r="C14" s="140">
        <v>12</v>
      </c>
      <c r="D14" s="140">
        <v>12</v>
      </c>
      <c r="E14" s="140">
        <v>12</v>
      </c>
      <c r="F14" s="129">
        <v>15</v>
      </c>
      <c r="G14" s="130">
        <v>15</v>
      </c>
      <c r="H14" s="129">
        <v>15</v>
      </c>
      <c r="I14" s="130">
        <v>19</v>
      </c>
      <c r="J14" s="129">
        <v>19</v>
      </c>
      <c r="K14" s="130">
        <v>19</v>
      </c>
      <c r="L14" s="130">
        <v>6.2</v>
      </c>
      <c r="M14" s="130">
        <v>5.7</v>
      </c>
      <c r="N14" s="130">
        <v>7.1</v>
      </c>
      <c r="O14" s="130">
        <v>6.7</v>
      </c>
      <c r="P14" s="130">
        <v>11</v>
      </c>
      <c r="Q14" s="130">
        <v>11</v>
      </c>
      <c r="R14" s="130">
        <v>8</v>
      </c>
      <c r="S14" s="130">
        <v>7</v>
      </c>
      <c r="T14" s="130">
        <v>7</v>
      </c>
      <c r="U14" s="130">
        <v>12</v>
      </c>
      <c r="V14" s="130">
        <v>11</v>
      </c>
      <c r="W14" s="224">
        <v>11</v>
      </c>
      <c r="X14" s="366"/>
      <c r="Y14" s="16">
        <v>800</v>
      </c>
      <c r="Z14" s="18">
        <v>1000</v>
      </c>
      <c r="AA14" s="18">
        <v>1000</v>
      </c>
      <c r="AB14" s="18">
        <v>800</v>
      </c>
      <c r="AC14" s="18">
        <v>1000</v>
      </c>
      <c r="AD14" s="17">
        <v>1000</v>
      </c>
      <c r="AE14" s="18">
        <v>540</v>
      </c>
      <c r="AF14" s="18">
        <v>540</v>
      </c>
      <c r="AG14" s="18">
        <v>540</v>
      </c>
      <c r="AH14" s="17">
        <v>540</v>
      </c>
      <c r="AI14" s="18" t="s">
        <v>44</v>
      </c>
      <c r="AJ14" s="17" t="s">
        <v>44</v>
      </c>
      <c r="AK14" s="18">
        <v>300</v>
      </c>
      <c r="AL14" s="18">
        <v>300</v>
      </c>
      <c r="AM14" s="18">
        <v>300</v>
      </c>
      <c r="AN14" s="18">
        <v>300</v>
      </c>
      <c r="AO14" s="18">
        <v>300</v>
      </c>
      <c r="AP14" s="18">
        <v>300</v>
      </c>
      <c r="AQ14" s="366"/>
      <c r="AR14" s="366"/>
      <c r="AS14" s="366"/>
      <c r="AT14" s="366"/>
      <c r="AU14" s="366"/>
      <c r="AV14" s="177"/>
      <c r="AW14" s="177"/>
      <c r="AX14" s="177"/>
      <c r="AY14" s="177"/>
      <c r="AZ14" s="177"/>
    </row>
    <row r="15" spans="2:63" x14ac:dyDescent="0.25">
      <c r="B15" s="136" t="s">
        <v>51</v>
      </c>
      <c r="C15" s="140">
        <v>60</v>
      </c>
      <c r="D15" s="140">
        <v>60</v>
      </c>
      <c r="E15" s="140">
        <v>60</v>
      </c>
      <c r="F15" s="129">
        <v>80</v>
      </c>
      <c r="G15" s="130">
        <v>85</v>
      </c>
      <c r="H15" s="129">
        <v>85</v>
      </c>
      <c r="I15" s="130">
        <v>115</v>
      </c>
      <c r="J15" s="129">
        <v>120</v>
      </c>
      <c r="K15" s="130">
        <v>120</v>
      </c>
      <c r="L15" s="130">
        <v>50</v>
      </c>
      <c r="M15" s="130">
        <v>50</v>
      </c>
      <c r="N15" s="130">
        <v>70</v>
      </c>
      <c r="O15" s="130">
        <v>70</v>
      </c>
      <c r="P15" s="130">
        <v>105</v>
      </c>
      <c r="Q15" s="130">
        <v>155</v>
      </c>
      <c r="R15" s="130">
        <v>55</v>
      </c>
      <c r="S15" s="130">
        <v>60</v>
      </c>
      <c r="T15" s="130">
        <v>60</v>
      </c>
      <c r="U15" s="130">
        <v>80</v>
      </c>
      <c r="V15" s="130">
        <v>85</v>
      </c>
      <c r="W15" s="224">
        <v>85</v>
      </c>
      <c r="X15" s="366"/>
      <c r="Y15" s="16">
        <v>1800</v>
      </c>
      <c r="Z15" s="18">
        <v>2000</v>
      </c>
      <c r="AA15" s="18">
        <v>2000</v>
      </c>
      <c r="AB15" s="18">
        <v>1800</v>
      </c>
      <c r="AC15" s="18">
        <v>2000</v>
      </c>
      <c r="AD15" s="17">
        <v>2000</v>
      </c>
      <c r="AE15" s="18" t="s">
        <v>44</v>
      </c>
      <c r="AF15" s="18" t="s">
        <v>44</v>
      </c>
      <c r="AG15" s="18" t="s">
        <v>44</v>
      </c>
      <c r="AH15" s="17" t="s">
        <v>44</v>
      </c>
      <c r="AI15" s="18" t="s">
        <v>44</v>
      </c>
      <c r="AJ15" s="17" t="s">
        <v>44</v>
      </c>
      <c r="AK15" s="18" t="s">
        <v>44</v>
      </c>
      <c r="AL15" s="18" t="s">
        <v>44</v>
      </c>
      <c r="AM15" s="18" t="s">
        <v>44</v>
      </c>
      <c r="AN15" s="18" t="s">
        <v>44</v>
      </c>
      <c r="AO15" s="18" t="s">
        <v>44</v>
      </c>
      <c r="AP15" s="18" t="s">
        <v>44</v>
      </c>
      <c r="AQ15" s="366"/>
      <c r="AR15" s="366"/>
      <c r="AS15" s="366"/>
      <c r="AT15" s="366"/>
      <c r="AU15" s="366"/>
      <c r="AV15" s="177"/>
      <c r="AW15" s="177"/>
      <c r="AX15" s="177"/>
      <c r="AY15" s="177"/>
      <c r="AZ15" s="177"/>
    </row>
    <row r="16" spans="2:63" x14ac:dyDescent="0.25">
      <c r="B16" s="368" t="s">
        <v>52</v>
      </c>
      <c r="C16" s="140">
        <v>90</v>
      </c>
      <c r="D16" s="140">
        <v>90</v>
      </c>
      <c r="E16" s="140">
        <v>90</v>
      </c>
      <c r="F16" s="129">
        <v>75</v>
      </c>
      <c r="G16" s="130">
        <v>90</v>
      </c>
      <c r="H16" s="129">
        <v>90</v>
      </c>
      <c r="I16" s="130">
        <v>75</v>
      </c>
      <c r="J16" s="129">
        <v>90</v>
      </c>
      <c r="K16" s="130">
        <v>90</v>
      </c>
      <c r="L16" s="130">
        <v>60</v>
      </c>
      <c r="M16" s="130">
        <v>60</v>
      </c>
      <c r="N16" s="130">
        <v>60</v>
      </c>
      <c r="O16" s="130">
        <v>60</v>
      </c>
      <c r="P16" s="130">
        <v>70</v>
      </c>
      <c r="Q16" s="130">
        <v>70</v>
      </c>
      <c r="R16" s="130">
        <v>60</v>
      </c>
      <c r="S16" s="130">
        <v>60</v>
      </c>
      <c r="T16" s="130">
        <v>60</v>
      </c>
      <c r="U16" s="130">
        <v>60</v>
      </c>
      <c r="V16" s="130">
        <v>60</v>
      </c>
      <c r="W16" s="224">
        <v>60</v>
      </c>
      <c r="X16" s="366"/>
      <c r="Y16" s="16" t="s">
        <v>44</v>
      </c>
      <c r="Z16" s="18" t="s">
        <v>44</v>
      </c>
      <c r="AA16" s="18" t="s">
        <v>44</v>
      </c>
      <c r="AB16" s="18" t="s">
        <v>44</v>
      </c>
      <c r="AC16" s="18" t="s">
        <v>44</v>
      </c>
      <c r="AD16" s="17" t="s">
        <v>44</v>
      </c>
      <c r="AE16" s="18" t="s">
        <v>44</v>
      </c>
      <c r="AF16" s="18" t="s">
        <v>44</v>
      </c>
      <c r="AG16" s="18" t="s">
        <v>44</v>
      </c>
      <c r="AH16" s="17" t="s">
        <v>44</v>
      </c>
      <c r="AI16" s="18" t="s">
        <v>44</v>
      </c>
      <c r="AJ16" s="17" t="s">
        <v>44</v>
      </c>
      <c r="AK16" s="18" t="s">
        <v>44</v>
      </c>
      <c r="AL16" s="18" t="s">
        <v>44</v>
      </c>
      <c r="AM16" s="18" t="s">
        <v>44</v>
      </c>
      <c r="AN16" s="18" t="s">
        <v>44</v>
      </c>
      <c r="AO16" s="18" t="s">
        <v>44</v>
      </c>
      <c r="AP16" s="18" t="s">
        <v>44</v>
      </c>
      <c r="AQ16" s="366"/>
      <c r="AR16" s="366"/>
      <c r="AS16" s="366"/>
      <c r="AT16" s="366"/>
      <c r="AU16" s="366"/>
      <c r="AV16" s="177"/>
      <c r="AW16" s="177"/>
      <c r="AX16" s="177"/>
      <c r="AY16" s="177"/>
      <c r="AZ16" s="177"/>
    </row>
    <row r="17" spans="2:52" x14ac:dyDescent="0.25">
      <c r="B17" s="136" t="s">
        <v>53</v>
      </c>
      <c r="C17" s="140">
        <v>1.6</v>
      </c>
      <c r="D17" s="140">
        <v>1.6</v>
      </c>
      <c r="E17" s="140">
        <v>1.6</v>
      </c>
      <c r="F17" s="129">
        <v>1.4</v>
      </c>
      <c r="G17" s="130">
        <v>1.4</v>
      </c>
      <c r="H17" s="129">
        <v>1.4</v>
      </c>
      <c r="I17" s="130">
        <v>1.4</v>
      </c>
      <c r="J17" s="129">
        <v>1.4</v>
      </c>
      <c r="K17" s="130">
        <v>1.4</v>
      </c>
      <c r="L17" s="130">
        <v>0.9</v>
      </c>
      <c r="M17" s="130">
        <v>0.9</v>
      </c>
      <c r="N17" s="130">
        <v>1</v>
      </c>
      <c r="O17" s="130">
        <v>1</v>
      </c>
      <c r="P17" s="130">
        <v>1.1299999999999999</v>
      </c>
      <c r="Q17" s="130">
        <v>1.1200000000000001</v>
      </c>
      <c r="R17" s="130">
        <v>1.4</v>
      </c>
      <c r="S17" s="130">
        <v>1.4</v>
      </c>
      <c r="T17" s="130">
        <v>1.4</v>
      </c>
      <c r="U17" s="130">
        <v>1.4</v>
      </c>
      <c r="V17" s="130">
        <v>1.4</v>
      </c>
      <c r="W17" s="224">
        <v>1.4</v>
      </c>
      <c r="X17" s="366"/>
      <c r="Y17" s="16" t="s">
        <v>44</v>
      </c>
      <c r="Z17" s="18" t="s">
        <v>44</v>
      </c>
      <c r="AA17" s="18" t="s">
        <v>44</v>
      </c>
      <c r="AB17" s="18" t="s">
        <v>44</v>
      </c>
      <c r="AC17" s="18" t="s">
        <v>44</v>
      </c>
      <c r="AD17" s="17" t="s">
        <v>44</v>
      </c>
      <c r="AE17" s="18" t="s">
        <v>44</v>
      </c>
      <c r="AF17" s="18" t="s">
        <v>44</v>
      </c>
      <c r="AG17" s="18" t="s">
        <v>44</v>
      </c>
      <c r="AH17" s="17" t="s">
        <v>44</v>
      </c>
      <c r="AI17" s="18" t="s">
        <v>44</v>
      </c>
      <c r="AJ17" s="17" t="s">
        <v>44</v>
      </c>
      <c r="AK17" s="18" t="s">
        <v>44</v>
      </c>
      <c r="AL17" s="18" t="s">
        <v>44</v>
      </c>
      <c r="AM17" s="18" t="s">
        <v>44</v>
      </c>
      <c r="AN17" s="18" t="s">
        <v>44</v>
      </c>
      <c r="AO17" s="18" t="s">
        <v>44</v>
      </c>
      <c r="AP17" s="18" t="s">
        <v>44</v>
      </c>
      <c r="AQ17" s="366"/>
      <c r="AR17" s="366"/>
      <c r="AS17" s="366"/>
      <c r="AT17" s="366"/>
      <c r="AU17" s="366"/>
      <c r="AV17" s="177"/>
      <c r="AW17" s="177"/>
      <c r="AX17" s="177"/>
      <c r="AY17" s="177"/>
      <c r="AZ17" s="177"/>
    </row>
    <row r="18" spans="2:52" x14ac:dyDescent="0.25">
      <c r="B18" s="368" t="s">
        <v>54</v>
      </c>
      <c r="C18" s="140">
        <v>1.7</v>
      </c>
      <c r="D18" s="140">
        <v>1.7</v>
      </c>
      <c r="E18" s="140">
        <v>1.7</v>
      </c>
      <c r="F18" s="129">
        <v>1.4</v>
      </c>
      <c r="G18" s="130">
        <v>1.4</v>
      </c>
      <c r="H18" s="129">
        <v>1.4</v>
      </c>
      <c r="I18" s="130">
        <v>1.6</v>
      </c>
      <c r="J18" s="129">
        <v>1.6</v>
      </c>
      <c r="K18" s="130">
        <v>1.6</v>
      </c>
      <c r="L18" s="130">
        <v>1.4</v>
      </c>
      <c r="M18" s="130">
        <v>1.4</v>
      </c>
      <c r="N18" s="130">
        <v>1.6</v>
      </c>
      <c r="O18" s="130">
        <v>1.6</v>
      </c>
      <c r="P18" s="130">
        <v>1.9</v>
      </c>
      <c r="Q18" s="130">
        <v>2</v>
      </c>
      <c r="R18" s="130">
        <v>1.4</v>
      </c>
      <c r="S18" s="130">
        <v>1.4</v>
      </c>
      <c r="T18" s="130">
        <v>1.4</v>
      </c>
      <c r="U18" s="130">
        <v>1.6</v>
      </c>
      <c r="V18" s="130">
        <v>1.6</v>
      </c>
      <c r="W18" s="224">
        <v>1.6</v>
      </c>
      <c r="X18" s="366"/>
      <c r="Y18" s="16" t="s">
        <v>44</v>
      </c>
      <c r="Z18" s="18" t="s">
        <v>44</v>
      </c>
      <c r="AA18" s="18" t="s">
        <v>44</v>
      </c>
      <c r="AB18" s="18" t="s">
        <v>44</v>
      </c>
      <c r="AC18" s="18" t="s">
        <v>44</v>
      </c>
      <c r="AD18" s="17" t="s">
        <v>44</v>
      </c>
      <c r="AE18" s="18" t="s">
        <v>44</v>
      </c>
      <c r="AF18" s="18" t="s">
        <v>44</v>
      </c>
      <c r="AG18" s="18" t="s">
        <v>44</v>
      </c>
      <c r="AH18" s="17" t="s">
        <v>44</v>
      </c>
      <c r="AI18" s="18" t="s">
        <v>44</v>
      </c>
      <c r="AJ18" s="17" t="s">
        <v>44</v>
      </c>
      <c r="AK18" s="18" t="s">
        <v>44</v>
      </c>
      <c r="AL18" s="18" t="s">
        <v>44</v>
      </c>
      <c r="AM18" s="18" t="s">
        <v>44</v>
      </c>
      <c r="AN18" s="18" t="s">
        <v>44</v>
      </c>
      <c r="AO18" s="18" t="s">
        <v>44</v>
      </c>
      <c r="AP18" s="18" t="s">
        <v>44</v>
      </c>
      <c r="AQ18" s="366"/>
      <c r="AR18" s="366"/>
      <c r="AS18" s="366"/>
      <c r="AT18" s="366"/>
      <c r="AU18" s="366"/>
      <c r="AV18" s="177"/>
      <c r="AW18" s="177"/>
      <c r="AX18" s="177"/>
      <c r="AY18" s="177"/>
      <c r="AZ18" s="177"/>
    </row>
    <row r="19" spans="2:52" x14ac:dyDescent="0.25">
      <c r="B19" s="136" t="s">
        <v>55</v>
      </c>
      <c r="C19" s="140" t="s">
        <v>39</v>
      </c>
      <c r="D19" s="140" t="s">
        <v>39</v>
      </c>
      <c r="E19" s="140" t="s">
        <v>39</v>
      </c>
      <c r="F19" s="129" t="s">
        <v>44</v>
      </c>
      <c r="G19" s="130" t="s">
        <v>44</v>
      </c>
      <c r="H19" s="129" t="s">
        <v>44</v>
      </c>
      <c r="I19" s="130" t="s">
        <v>44</v>
      </c>
      <c r="J19" s="129" t="s">
        <v>44</v>
      </c>
      <c r="K19" s="130" t="s">
        <v>44</v>
      </c>
      <c r="L19" s="130">
        <v>14</v>
      </c>
      <c r="M19" s="130">
        <v>13</v>
      </c>
      <c r="N19" s="130">
        <v>16</v>
      </c>
      <c r="O19" s="130">
        <v>15</v>
      </c>
      <c r="P19" s="130"/>
      <c r="Q19" s="130"/>
      <c r="R19" s="130" t="s">
        <v>44</v>
      </c>
      <c r="S19" s="130" t="s">
        <v>44</v>
      </c>
      <c r="T19" s="130" t="s">
        <v>44</v>
      </c>
      <c r="U19" s="130" t="s">
        <v>44</v>
      </c>
      <c r="V19" s="130" t="s">
        <v>44</v>
      </c>
      <c r="W19" s="224" t="s">
        <v>44</v>
      </c>
      <c r="X19" s="366"/>
      <c r="Y19" s="16">
        <v>30</v>
      </c>
      <c r="Z19" s="18">
        <v>35</v>
      </c>
      <c r="AA19" s="18">
        <v>35</v>
      </c>
      <c r="AB19" s="18">
        <v>30</v>
      </c>
      <c r="AC19" s="18">
        <v>35</v>
      </c>
      <c r="AD19" s="17">
        <v>35</v>
      </c>
      <c r="AE19" s="18" t="s">
        <v>44</v>
      </c>
      <c r="AF19" s="18" t="s">
        <v>44</v>
      </c>
      <c r="AG19" s="18" t="s">
        <v>44</v>
      </c>
      <c r="AH19" s="17" t="s">
        <v>44</v>
      </c>
      <c r="AI19" s="18" t="s">
        <v>44</v>
      </c>
      <c r="AJ19" s="17" t="s">
        <v>44</v>
      </c>
      <c r="AK19" s="18" t="s">
        <v>44</v>
      </c>
      <c r="AL19" s="18" t="s">
        <v>44</v>
      </c>
      <c r="AM19" s="18" t="s">
        <v>44</v>
      </c>
      <c r="AN19" s="18" t="s">
        <v>44</v>
      </c>
      <c r="AO19" s="18" t="s">
        <v>44</v>
      </c>
      <c r="AP19" s="18" t="s">
        <v>44</v>
      </c>
      <c r="AQ19" s="366"/>
      <c r="AR19" s="366"/>
      <c r="AS19" s="366"/>
      <c r="AT19" s="366"/>
      <c r="AU19" s="366"/>
      <c r="AV19" s="177"/>
      <c r="AW19" s="177"/>
      <c r="AX19" s="177"/>
      <c r="AY19" s="177"/>
      <c r="AZ19" s="177"/>
    </row>
    <row r="20" spans="2:52" x14ac:dyDescent="0.25">
      <c r="B20" s="368" t="s">
        <v>56</v>
      </c>
      <c r="C20" s="140">
        <v>20</v>
      </c>
      <c r="D20" s="140">
        <v>20</v>
      </c>
      <c r="E20" s="140">
        <v>20</v>
      </c>
      <c r="F20" s="129">
        <v>18</v>
      </c>
      <c r="G20" s="130">
        <v>18</v>
      </c>
      <c r="H20" s="129">
        <v>18</v>
      </c>
      <c r="I20" s="130">
        <v>17</v>
      </c>
      <c r="J20" s="129">
        <v>17</v>
      </c>
      <c r="K20" s="130">
        <v>17</v>
      </c>
      <c r="L20" s="130">
        <v>14</v>
      </c>
      <c r="M20" s="130">
        <v>13</v>
      </c>
      <c r="N20" s="130">
        <v>16</v>
      </c>
      <c r="O20" s="130">
        <v>15</v>
      </c>
      <c r="P20" s="130">
        <v>18.899999999999999</v>
      </c>
      <c r="Q20" s="130">
        <v>18.8</v>
      </c>
      <c r="R20" s="130">
        <v>18</v>
      </c>
      <c r="S20" s="130">
        <v>18</v>
      </c>
      <c r="T20" s="130">
        <v>18</v>
      </c>
      <c r="U20" s="130">
        <v>17</v>
      </c>
      <c r="V20" s="130">
        <v>17</v>
      </c>
      <c r="W20" s="224">
        <v>17</v>
      </c>
      <c r="X20" s="366"/>
      <c r="Y20" s="16">
        <v>80</v>
      </c>
      <c r="Z20" s="18">
        <v>100</v>
      </c>
      <c r="AA20" s="18">
        <v>100</v>
      </c>
      <c r="AB20" s="18">
        <v>80</v>
      </c>
      <c r="AC20" s="18">
        <v>100</v>
      </c>
      <c r="AD20" s="17">
        <v>100</v>
      </c>
      <c r="AE20" s="18" t="s">
        <v>44</v>
      </c>
      <c r="AF20" s="18" t="s">
        <v>44</v>
      </c>
      <c r="AG20" s="18" t="s">
        <v>44</v>
      </c>
      <c r="AH20" s="17" t="s">
        <v>44</v>
      </c>
      <c r="AI20" s="18" t="s">
        <v>44</v>
      </c>
      <c r="AJ20" s="17" t="s">
        <v>44</v>
      </c>
      <c r="AK20" s="18">
        <v>30</v>
      </c>
      <c r="AL20" s="18">
        <v>35</v>
      </c>
      <c r="AM20" s="18">
        <v>35</v>
      </c>
      <c r="AN20" s="18">
        <v>30</v>
      </c>
      <c r="AO20" s="18">
        <v>35</v>
      </c>
      <c r="AP20" s="18">
        <v>35</v>
      </c>
      <c r="AQ20" s="366"/>
      <c r="AR20" s="366"/>
      <c r="AS20" s="366"/>
      <c r="AT20" s="366"/>
      <c r="AU20" s="366"/>
      <c r="AV20" s="177"/>
      <c r="AW20" s="177"/>
      <c r="AX20" s="177"/>
      <c r="AY20" s="177"/>
      <c r="AZ20" s="177"/>
    </row>
    <row r="21" spans="2:52" x14ac:dyDescent="0.25">
      <c r="B21" s="136" t="s">
        <v>57</v>
      </c>
      <c r="C21" s="140">
        <v>2.2000000000000002</v>
      </c>
      <c r="D21" s="140">
        <v>2.2000000000000002</v>
      </c>
      <c r="E21" s="140">
        <v>2.2000000000000002</v>
      </c>
      <c r="F21" s="129">
        <v>1.9</v>
      </c>
      <c r="G21" s="130">
        <v>1.9</v>
      </c>
      <c r="H21" s="129">
        <v>1.9</v>
      </c>
      <c r="I21" s="130">
        <v>2</v>
      </c>
      <c r="J21" s="129">
        <v>2</v>
      </c>
      <c r="K21" s="130">
        <v>2</v>
      </c>
      <c r="L21" s="130">
        <v>1.2</v>
      </c>
      <c r="M21" s="130">
        <v>1.2</v>
      </c>
      <c r="N21" s="130">
        <v>1.2</v>
      </c>
      <c r="O21" s="130">
        <v>1.2</v>
      </c>
      <c r="P21" s="130">
        <v>1.8</v>
      </c>
      <c r="Q21" s="130">
        <v>1.7</v>
      </c>
      <c r="R21" s="130">
        <v>1.9</v>
      </c>
      <c r="S21" s="130">
        <v>1.9</v>
      </c>
      <c r="T21" s="130">
        <v>1.9</v>
      </c>
      <c r="U21" s="130">
        <v>2</v>
      </c>
      <c r="V21" s="130">
        <v>2</v>
      </c>
      <c r="W21" s="224">
        <v>2</v>
      </c>
      <c r="X21" s="366"/>
      <c r="Y21" s="16">
        <v>80</v>
      </c>
      <c r="Z21" s="18">
        <v>100</v>
      </c>
      <c r="AA21" s="18">
        <v>100</v>
      </c>
      <c r="AB21" s="18">
        <v>80</v>
      </c>
      <c r="AC21" s="18">
        <v>100</v>
      </c>
      <c r="AD21" s="17">
        <v>100</v>
      </c>
      <c r="AE21" s="18">
        <v>10.199999999999999</v>
      </c>
      <c r="AF21" s="18">
        <v>10.199999999999999</v>
      </c>
      <c r="AG21" s="18">
        <v>10.199999999999999</v>
      </c>
      <c r="AH21" s="17">
        <v>10.199999999999999</v>
      </c>
      <c r="AI21" s="18">
        <v>12</v>
      </c>
      <c r="AJ21" s="17">
        <v>12</v>
      </c>
      <c r="AK21" s="18">
        <v>40</v>
      </c>
      <c r="AL21" s="18">
        <v>50</v>
      </c>
      <c r="AM21" s="18">
        <v>50</v>
      </c>
      <c r="AN21" s="18">
        <v>40</v>
      </c>
      <c r="AO21" s="18">
        <v>50</v>
      </c>
      <c r="AP21" s="18">
        <v>50</v>
      </c>
      <c r="AQ21" s="366"/>
      <c r="AR21" s="366"/>
      <c r="AS21" s="366"/>
      <c r="AT21" s="366"/>
      <c r="AU21" s="366"/>
      <c r="AV21" s="177"/>
      <c r="AW21" s="177"/>
      <c r="AX21" s="177"/>
      <c r="AY21" s="177"/>
      <c r="AZ21" s="177"/>
    </row>
    <row r="22" spans="2:52" x14ac:dyDescent="0.25">
      <c r="B22" s="368" t="s">
        <v>58</v>
      </c>
      <c r="C22" s="140">
        <v>800</v>
      </c>
      <c r="D22" s="140">
        <v>800</v>
      </c>
      <c r="E22" s="140">
        <v>800</v>
      </c>
      <c r="F22" s="129">
        <v>360</v>
      </c>
      <c r="G22" s="130">
        <v>360</v>
      </c>
      <c r="H22" s="129">
        <v>360</v>
      </c>
      <c r="I22" s="130">
        <v>300</v>
      </c>
      <c r="J22" s="129">
        <v>300</v>
      </c>
      <c r="K22" s="130">
        <v>300</v>
      </c>
      <c r="L22" s="130">
        <v>300</v>
      </c>
      <c r="M22" s="130">
        <v>300</v>
      </c>
      <c r="N22" s="130">
        <v>260</v>
      </c>
      <c r="O22" s="130">
        <v>260</v>
      </c>
      <c r="P22" s="130">
        <v>360</v>
      </c>
      <c r="Q22" s="130">
        <v>300</v>
      </c>
      <c r="R22" s="130">
        <v>600</v>
      </c>
      <c r="S22" s="130">
        <v>600</v>
      </c>
      <c r="T22" s="130">
        <v>600</v>
      </c>
      <c r="U22" s="130">
        <v>500</v>
      </c>
      <c r="V22" s="130">
        <v>500</v>
      </c>
      <c r="W22" s="224">
        <v>500</v>
      </c>
      <c r="X22" s="366"/>
      <c r="Y22" s="16">
        <v>800</v>
      </c>
      <c r="Z22" s="18">
        <v>1000</v>
      </c>
      <c r="AA22" s="18">
        <v>1000</v>
      </c>
      <c r="AB22" s="18">
        <v>800</v>
      </c>
      <c r="AC22" s="18">
        <v>1000</v>
      </c>
      <c r="AD22" s="17">
        <v>1000</v>
      </c>
      <c r="AE22" s="18">
        <v>1000</v>
      </c>
      <c r="AF22" s="18">
        <v>1000</v>
      </c>
      <c r="AG22" s="18">
        <v>1000</v>
      </c>
      <c r="AH22" s="17">
        <v>1000</v>
      </c>
      <c r="AI22" s="18">
        <v>1000</v>
      </c>
      <c r="AJ22" s="17">
        <v>1000</v>
      </c>
      <c r="AK22" s="18">
        <v>800</v>
      </c>
      <c r="AL22" s="18">
        <v>100</v>
      </c>
      <c r="AM22" s="18">
        <v>100</v>
      </c>
      <c r="AN22" s="18">
        <v>800</v>
      </c>
      <c r="AO22" s="18">
        <v>1000</v>
      </c>
      <c r="AP22" s="18">
        <v>1000</v>
      </c>
      <c r="AQ22" s="366"/>
      <c r="AR22" s="366"/>
      <c r="AS22" s="366"/>
      <c r="AT22" s="366"/>
      <c r="AU22" s="366"/>
      <c r="AV22" s="177"/>
      <c r="AW22" s="177"/>
      <c r="AX22" s="177"/>
      <c r="AY22" s="177"/>
      <c r="AZ22" s="177"/>
    </row>
    <row r="23" spans="2:52" x14ac:dyDescent="0.25">
      <c r="B23" s="136" t="s">
        <v>59</v>
      </c>
      <c r="C23" s="140">
        <v>3</v>
      </c>
      <c r="D23" s="140">
        <v>3</v>
      </c>
      <c r="E23" s="140">
        <v>3</v>
      </c>
      <c r="F23" s="129">
        <v>2.6</v>
      </c>
      <c r="G23" s="130">
        <v>2.6</v>
      </c>
      <c r="H23" s="129">
        <v>2.6</v>
      </c>
      <c r="I23" s="130">
        <v>2.8</v>
      </c>
      <c r="J23" s="129">
        <v>2.8</v>
      </c>
      <c r="K23" s="130">
        <v>2.8</v>
      </c>
      <c r="L23" s="130">
        <v>1.5</v>
      </c>
      <c r="M23" s="130">
        <v>1.5</v>
      </c>
      <c r="N23" s="130">
        <v>2</v>
      </c>
      <c r="O23" s="130">
        <v>2</v>
      </c>
      <c r="P23" s="130">
        <v>4.5</v>
      </c>
      <c r="Q23" s="130">
        <v>5</v>
      </c>
      <c r="R23" s="130">
        <v>2.6</v>
      </c>
      <c r="S23" s="130">
        <v>2.6</v>
      </c>
      <c r="T23" s="130">
        <v>2.6</v>
      </c>
      <c r="U23" s="130">
        <v>2.8</v>
      </c>
      <c r="V23" s="130">
        <v>2.8</v>
      </c>
      <c r="W23" s="224">
        <v>2.8</v>
      </c>
      <c r="X23" s="366"/>
      <c r="Y23" s="16" t="s">
        <v>44</v>
      </c>
      <c r="Z23" s="18" t="s">
        <v>44</v>
      </c>
      <c r="AA23" s="18" t="s">
        <v>44</v>
      </c>
      <c r="AB23" s="18" t="s">
        <v>44</v>
      </c>
      <c r="AC23" s="18" t="s">
        <v>44</v>
      </c>
      <c r="AD23" s="17" t="s">
        <v>44</v>
      </c>
      <c r="AE23" s="18" t="s">
        <v>44</v>
      </c>
      <c r="AF23" s="18" t="s">
        <v>44</v>
      </c>
      <c r="AG23" s="18" t="s">
        <v>44</v>
      </c>
      <c r="AH23" s="17" t="s">
        <v>44</v>
      </c>
      <c r="AI23" s="18" t="s">
        <v>44</v>
      </c>
      <c r="AJ23" s="17" t="s">
        <v>44</v>
      </c>
      <c r="AK23" s="18" t="s">
        <v>44</v>
      </c>
      <c r="AL23" s="18" t="s">
        <v>44</v>
      </c>
      <c r="AM23" s="18" t="s">
        <v>44</v>
      </c>
      <c r="AN23" s="18" t="s">
        <v>44</v>
      </c>
      <c r="AO23" s="18" t="s">
        <v>44</v>
      </c>
      <c r="AP23" s="18" t="s">
        <v>44</v>
      </c>
      <c r="AQ23" s="366"/>
      <c r="AR23" s="366"/>
      <c r="AS23" s="366"/>
      <c r="AT23" s="366"/>
      <c r="AU23" s="366"/>
      <c r="AV23" s="177"/>
      <c r="AW23" s="177"/>
      <c r="AX23" s="177"/>
      <c r="AY23" s="177"/>
      <c r="AZ23" s="177"/>
    </row>
    <row r="24" spans="2:52" x14ac:dyDescent="0.25">
      <c r="B24" s="368" t="s">
        <v>60</v>
      </c>
      <c r="C24" s="140">
        <v>50</v>
      </c>
      <c r="D24" s="140">
        <v>50</v>
      </c>
      <c r="E24" s="140">
        <v>50</v>
      </c>
      <c r="F24" s="129">
        <v>30</v>
      </c>
      <c r="G24" s="130">
        <v>30</v>
      </c>
      <c r="H24" s="129">
        <v>30</v>
      </c>
      <c r="I24" s="130">
        <v>35</v>
      </c>
      <c r="J24" s="129">
        <v>35</v>
      </c>
      <c r="K24" s="130">
        <v>35</v>
      </c>
      <c r="L24" s="130">
        <v>10</v>
      </c>
      <c r="M24" s="130">
        <v>10</v>
      </c>
      <c r="N24" s="130">
        <v>10</v>
      </c>
      <c r="O24" s="130">
        <v>10</v>
      </c>
      <c r="P24" s="130">
        <v>40</v>
      </c>
      <c r="Q24" s="130">
        <v>45</v>
      </c>
      <c r="R24" s="130">
        <v>30</v>
      </c>
      <c r="S24" s="130">
        <v>30</v>
      </c>
      <c r="T24" s="130">
        <v>30</v>
      </c>
      <c r="U24" s="130">
        <v>35</v>
      </c>
      <c r="V24" s="130">
        <v>35</v>
      </c>
      <c r="W24" s="224">
        <v>35</v>
      </c>
      <c r="X24" s="366"/>
      <c r="Y24" s="16" t="s">
        <v>44</v>
      </c>
      <c r="Z24" s="18" t="s">
        <v>44</v>
      </c>
      <c r="AA24" s="18" t="s">
        <v>44</v>
      </c>
      <c r="AB24" s="18" t="s">
        <v>44</v>
      </c>
      <c r="AC24" s="18" t="s">
        <v>44</v>
      </c>
      <c r="AD24" s="17" t="s">
        <v>44</v>
      </c>
      <c r="AE24" s="17">
        <v>200</v>
      </c>
      <c r="AF24" s="17">
        <v>200</v>
      </c>
      <c r="AG24" s="18">
        <v>200</v>
      </c>
      <c r="AH24" s="17">
        <v>200</v>
      </c>
      <c r="AI24" s="18">
        <v>250</v>
      </c>
      <c r="AJ24" s="17">
        <v>250</v>
      </c>
      <c r="AK24" s="18" t="s">
        <v>44</v>
      </c>
      <c r="AL24" s="18" t="s">
        <v>44</v>
      </c>
      <c r="AM24" s="18" t="s">
        <v>44</v>
      </c>
      <c r="AN24" s="18" t="s">
        <v>44</v>
      </c>
      <c r="AO24" s="18" t="s">
        <v>44</v>
      </c>
      <c r="AP24" s="18" t="s">
        <v>44</v>
      </c>
      <c r="AQ24" s="366"/>
      <c r="AR24" s="366"/>
      <c r="AS24" s="366"/>
      <c r="AT24" s="366"/>
      <c r="AU24" s="366"/>
      <c r="AV24" s="177"/>
      <c r="AW24" s="177"/>
      <c r="AX24" s="177"/>
      <c r="AY24" s="177"/>
      <c r="AZ24" s="177"/>
    </row>
    <row r="25" spans="2:52" x14ac:dyDescent="0.25">
      <c r="B25" s="135" t="s">
        <v>63</v>
      </c>
      <c r="C25" s="140">
        <v>6</v>
      </c>
      <c r="D25" s="140">
        <v>6</v>
      </c>
      <c r="E25" s="140">
        <v>6</v>
      </c>
      <c r="F25" s="129">
        <v>6</v>
      </c>
      <c r="G25" s="130">
        <v>6</v>
      </c>
      <c r="H25" s="129">
        <v>6</v>
      </c>
      <c r="I25" s="130">
        <v>7</v>
      </c>
      <c r="J25" s="129">
        <v>7</v>
      </c>
      <c r="K25" s="130">
        <v>7</v>
      </c>
      <c r="L25" s="130">
        <v>3</v>
      </c>
      <c r="M25" s="130">
        <v>3</v>
      </c>
      <c r="N25" s="130">
        <v>3</v>
      </c>
      <c r="O25" s="130">
        <v>3</v>
      </c>
      <c r="P25" s="130">
        <v>5</v>
      </c>
      <c r="Q25" s="130">
        <v>7</v>
      </c>
      <c r="R25" s="130">
        <v>5</v>
      </c>
      <c r="S25" s="130">
        <v>5</v>
      </c>
      <c r="T25" s="130">
        <v>5</v>
      </c>
      <c r="U25" s="130">
        <v>6</v>
      </c>
      <c r="V25" s="130">
        <v>6</v>
      </c>
      <c r="W25" s="224">
        <v>6</v>
      </c>
      <c r="X25" s="366"/>
      <c r="Y25" s="16" t="s">
        <v>44</v>
      </c>
      <c r="Z25" s="18" t="s">
        <v>44</v>
      </c>
      <c r="AA25" s="18" t="s">
        <v>44</v>
      </c>
      <c r="AB25" s="18" t="s">
        <v>44</v>
      </c>
      <c r="AC25" s="18" t="s">
        <v>44</v>
      </c>
      <c r="AD25" s="17" t="s">
        <v>44</v>
      </c>
      <c r="AE25" s="17">
        <v>7</v>
      </c>
      <c r="AF25" s="17">
        <v>7</v>
      </c>
      <c r="AG25" s="18">
        <v>7</v>
      </c>
      <c r="AH25" s="17">
        <v>7</v>
      </c>
      <c r="AI25" s="18" t="s">
        <v>44</v>
      </c>
      <c r="AJ25" s="17" t="s">
        <v>44</v>
      </c>
      <c r="AK25" s="18" t="s">
        <v>44</v>
      </c>
      <c r="AL25" s="18" t="s">
        <v>44</v>
      </c>
      <c r="AM25" s="18" t="s">
        <v>44</v>
      </c>
      <c r="AN25" s="18" t="s">
        <v>44</v>
      </c>
      <c r="AO25" s="18" t="s">
        <v>44</v>
      </c>
      <c r="AP25" s="18" t="s">
        <v>44</v>
      </c>
      <c r="AQ25" s="366"/>
      <c r="AR25" s="366"/>
      <c r="AS25" s="366"/>
      <c r="AT25" s="366"/>
      <c r="AU25" s="366"/>
      <c r="AV25" s="177"/>
      <c r="AW25" s="177"/>
      <c r="AX25" s="177"/>
      <c r="AY25" s="177"/>
      <c r="AZ25" s="177"/>
    </row>
    <row r="26" spans="2:52" x14ac:dyDescent="0.25">
      <c r="B26" s="367" t="s">
        <v>64</v>
      </c>
      <c r="C26" s="140">
        <v>450</v>
      </c>
      <c r="D26" s="140">
        <v>450</v>
      </c>
      <c r="E26" s="140">
        <v>450</v>
      </c>
      <c r="F26" s="129">
        <v>450</v>
      </c>
      <c r="G26" s="130">
        <v>450</v>
      </c>
      <c r="H26" s="129">
        <v>450</v>
      </c>
      <c r="I26" s="130">
        <v>550</v>
      </c>
      <c r="J26" s="129">
        <v>550</v>
      </c>
      <c r="K26" s="130">
        <v>550</v>
      </c>
      <c r="L26" s="130"/>
      <c r="M26" s="130" t="s">
        <v>39</v>
      </c>
      <c r="N26" s="130" t="s">
        <v>39</v>
      </c>
      <c r="O26" s="130" t="s">
        <v>39</v>
      </c>
      <c r="P26" s="130">
        <v>480</v>
      </c>
      <c r="Q26" s="130">
        <v>520</v>
      </c>
      <c r="R26" s="130">
        <v>415</v>
      </c>
      <c r="S26" s="130">
        <v>440</v>
      </c>
      <c r="T26" s="130">
        <v>440</v>
      </c>
      <c r="U26" s="130">
        <v>525</v>
      </c>
      <c r="V26" s="130">
        <v>550</v>
      </c>
      <c r="W26" s="224">
        <v>550</v>
      </c>
      <c r="X26" s="366"/>
      <c r="Y26" s="16">
        <v>3000</v>
      </c>
      <c r="Z26" s="18">
        <v>3500</v>
      </c>
      <c r="AA26" s="18">
        <v>3500</v>
      </c>
      <c r="AB26" s="18">
        <v>3000</v>
      </c>
      <c r="AC26" s="18">
        <v>3500</v>
      </c>
      <c r="AD26" s="17">
        <v>3500</v>
      </c>
      <c r="AE26" s="18" t="s">
        <v>44</v>
      </c>
      <c r="AF26" s="18" t="s">
        <v>44</v>
      </c>
      <c r="AG26" s="18" t="s">
        <v>44</v>
      </c>
      <c r="AH26" s="17" t="s">
        <v>44</v>
      </c>
      <c r="AI26" s="18" t="s">
        <v>44</v>
      </c>
      <c r="AJ26" s="17" t="s">
        <v>44</v>
      </c>
      <c r="AK26" s="18">
        <v>3000</v>
      </c>
      <c r="AL26" s="18">
        <v>3500</v>
      </c>
      <c r="AM26" s="18">
        <v>3500</v>
      </c>
      <c r="AN26" s="18">
        <v>3000</v>
      </c>
      <c r="AO26" s="18">
        <v>3500</v>
      </c>
      <c r="AP26" s="18">
        <v>3500</v>
      </c>
      <c r="AQ26" s="366"/>
      <c r="AR26" s="366"/>
      <c r="AS26" s="366"/>
      <c r="AT26" s="366"/>
      <c r="AU26" s="366"/>
      <c r="AV26" s="177"/>
      <c r="AW26" s="177"/>
      <c r="AX26" s="177"/>
      <c r="AY26" s="177"/>
      <c r="AZ26" s="177"/>
    </row>
    <row r="27" spans="2:52" x14ac:dyDescent="0.25">
      <c r="B27" s="137" t="s">
        <v>65</v>
      </c>
      <c r="C27" s="140">
        <v>140</v>
      </c>
      <c r="D27" s="140">
        <v>170</v>
      </c>
      <c r="E27" s="140">
        <v>200</v>
      </c>
      <c r="F27" s="129" t="s">
        <v>44</v>
      </c>
      <c r="G27" s="130" t="s">
        <v>44</v>
      </c>
      <c r="H27" s="129" t="s">
        <v>44</v>
      </c>
      <c r="I27" s="130" t="s">
        <v>44</v>
      </c>
      <c r="J27" s="129" t="s">
        <v>44</v>
      </c>
      <c r="K27" s="130" t="s">
        <v>44</v>
      </c>
      <c r="L27" s="130"/>
      <c r="M27" s="130" t="s">
        <v>39</v>
      </c>
      <c r="N27" s="130" t="s">
        <v>39</v>
      </c>
      <c r="O27" s="130" t="s">
        <v>39</v>
      </c>
      <c r="P27" s="130" t="s">
        <v>44</v>
      </c>
      <c r="Q27" s="130" t="s">
        <v>44</v>
      </c>
      <c r="R27" s="130" t="s">
        <v>44</v>
      </c>
      <c r="S27" s="130" t="s">
        <v>44</v>
      </c>
      <c r="T27" s="130" t="s">
        <v>44</v>
      </c>
      <c r="U27" s="130" t="s">
        <v>44</v>
      </c>
      <c r="V27" s="130" t="s">
        <v>44</v>
      </c>
      <c r="W27" s="224" t="s">
        <v>44</v>
      </c>
      <c r="X27" s="366"/>
      <c r="Y27" s="16" t="s">
        <v>44</v>
      </c>
      <c r="Z27" s="18" t="s">
        <v>44</v>
      </c>
      <c r="AA27" s="18" t="s">
        <v>44</v>
      </c>
      <c r="AB27" s="18" t="s">
        <v>44</v>
      </c>
      <c r="AC27" s="18" t="s">
        <v>44</v>
      </c>
      <c r="AD27" s="17" t="s">
        <v>44</v>
      </c>
      <c r="AE27" s="18" t="s">
        <v>44</v>
      </c>
      <c r="AF27" s="18" t="s">
        <v>44</v>
      </c>
      <c r="AG27" s="18" t="s">
        <v>44</v>
      </c>
      <c r="AH27" s="17" t="s">
        <v>44</v>
      </c>
      <c r="AI27" s="18" t="s">
        <v>44</v>
      </c>
      <c r="AJ27" s="17" t="s">
        <v>44</v>
      </c>
      <c r="AK27" s="18" t="s">
        <v>44</v>
      </c>
      <c r="AL27" s="18" t="s">
        <v>44</v>
      </c>
      <c r="AM27" s="18" t="s">
        <v>44</v>
      </c>
      <c r="AN27" s="18" t="s">
        <v>44</v>
      </c>
      <c r="AO27" s="18" t="s">
        <v>44</v>
      </c>
      <c r="AP27" s="18" t="s">
        <v>44</v>
      </c>
      <c r="AQ27" s="366"/>
      <c r="AR27" s="366"/>
      <c r="AS27" s="366"/>
      <c r="AT27" s="366"/>
      <c r="AU27" s="366"/>
      <c r="AV27" s="177"/>
      <c r="AW27" s="177"/>
      <c r="AX27" s="177"/>
      <c r="AY27" s="177"/>
      <c r="AZ27" s="177"/>
    </row>
    <row r="28" spans="2:52" x14ac:dyDescent="0.25">
      <c r="B28" s="367" t="s">
        <v>68</v>
      </c>
      <c r="C28" s="140">
        <v>1500</v>
      </c>
      <c r="D28" s="140">
        <v>1500</v>
      </c>
      <c r="E28" s="140">
        <v>1500</v>
      </c>
      <c r="F28" s="129">
        <v>1500</v>
      </c>
      <c r="G28" s="130">
        <v>1500</v>
      </c>
      <c r="H28" s="129">
        <v>1500</v>
      </c>
      <c r="I28" s="130">
        <v>1500</v>
      </c>
      <c r="J28" s="129">
        <v>1500</v>
      </c>
      <c r="K28" s="130">
        <v>1500</v>
      </c>
      <c r="L28" s="130">
        <v>1600</v>
      </c>
      <c r="M28" s="130">
        <v>1600</v>
      </c>
      <c r="N28" s="130">
        <v>1600</v>
      </c>
      <c r="O28" s="130">
        <v>1600</v>
      </c>
      <c r="P28" s="130">
        <v>2000</v>
      </c>
      <c r="Q28" s="130">
        <v>2000</v>
      </c>
      <c r="R28" s="130">
        <v>920</v>
      </c>
      <c r="S28" s="130">
        <v>920</v>
      </c>
      <c r="T28" s="130">
        <v>920</v>
      </c>
      <c r="U28" s="130">
        <v>920</v>
      </c>
      <c r="V28" s="130">
        <v>920</v>
      </c>
      <c r="W28" s="224">
        <v>920</v>
      </c>
      <c r="X28" s="366"/>
      <c r="Y28" s="16">
        <v>2300</v>
      </c>
      <c r="Z28" s="18">
        <v>2300</v>
      </c>
      <c r="AA28" s="18">
        <v>2300</v>
      </c>
      <c r="AB28" s="18">
        <v>2300</v>
      </c>
      <c r="AC28" s="18">
        <v>2300</v>
      </c>
      <c r="AD28" s="17">
        <v>2300</v>
      </c>
      <c r="AE28" s="18" t="s">
        <v>44</v>
      </c>
      <c r="AF28" s="18" t="s">
        <v>44</v>
      </c>
      <c r="AG28" s="18" t="s">
        <v>44</v>
      </c>
      <c r="AH28" s="17" t="s">
        <v>44</v>
      </c>
      <c r="AI28" s="18" t="s">
        <v>44</v>
      </c>
      <c r="AJ28" s="17" t="s">
        <v>44</v>
      </c>
      <c r="AK28" s="18">
        <v>2300</v>
      </c>
      <c r="AL28" s="18">
        <v>2300</v>
      </c>
      <c r="AM28" s="18">
        <v>2300</v>
      </c>
      <c r="AN28" s="18">
        <v>2300</v>
      </c>
      <c r="AO28" s="18">
        <v>2300</v>
      </c>
      <c r="AP28" s="18">
        <v>2300</v>
      </c>
      <c r="AQ28" s="366"/>
      <c r="AR28" s="366"/>
      <c r="AS28" s="366"/>
      <c r="AT28" s="366"/>
      <c r="AU28" s="366"/>
      <c r="AV28" s="177"/>
      <c r="AW28" s="177"/>
      <c r="AX28" s="177"/>
      <c r="AY28" s="177"/>
      <c r="AZ28" s="177"/>
    </row>
    <row r="29" spans="2:52" x14ac:dyDescent="0.25">
      <c r="B29" s="137" t="s">
        <v>69</v>
      </c>
      <c r="C29" s="140">
        <v>184</v>
      </c>
      <c r="D29" s="140">
        <v>184</v>
      </c>
      <c r="E29" s="140">
        <v>184</v>
      </c>
      <c r="F29" s="129">
        <v>4700</v>
      </c>
      <c r="G29" s="130">
        <v>4700</v>
      </c>
      <c r="H29" s="129">
        <v>4700</v>
      </c>
      <c r="I29" s="130">
        <v>5100</v>
      </c>
      <c r="J29" s="129">
        <v>5100</v>
      </c>
      <c r="K29" s="130">
        <v>5100</v>
      </c>
      <c r="L29" s="130">
        <v>3500</v>
      </c>
      <c r="M29" s="130">
        <v>3500</v>
      </c>
      <c r="N29" s="130">
        <v>3500</v>
      </c>
      <c r="O29" s="130">
        <v>3500</v>
      </c>
      <c r="P29" s="130">
        <v>3500</v>
      </c>
      <c r="Q29" s="130">
        <v>4000</v>
      </c>
      <c r="R29" s="130">
        <v>2800</v>
      </c>
      <c r="S29" s="130">
        <v>2800</v>
      </c>
      <c r="T29" s="130">
        <v>2800</v>
      </c>
      <c r="U29" s="130">
        <v>3200</v>
      </c>
      <c r="V29" s="130">
        <v>3200</v>
      </c>
      <c r="W29" s="224">
        <v>3200</v>
      </c>
      <c r="X29" s="366"/>
      <c r="Y29" s="16" t="s">
        <v>44</v>
      </c>
      <c r="Z29" s="18" t="s">
        <v>44</v>
      </c>
      <c r="AA29" s="18" t="s">
        <v>44</v>
      </c>
      <c r="AB29" s="18" t="s">
        <v>44</v>
      </c>
      <c r="AC29" s="18" t="s">
        <v>44</v>
      </c>
      <c r="AD29" s="17" t="s">
        <v>44</v>
      </c>
      <c r="AE29" s="18" t="s">
        <v>44</v>
      </c>
      <c r="AF29" s="18" t="s">
        <v>44</v>
      </c>
      <c r="AG29" s="18" t="s">
        <v>44</v>
      </c>
      <c r="AH29" s="17" t="s">
        <v>44</v>
      </c>
      <c r="AI29" s="18" t="s">
        <v>44</v>
      </c>
      <c r="AJ29" s="17" t="s">
        <v>44</v>
      </c>
      <c r="AK29" s="18" t="s">
        <v>44</v>
      </c>
      <c r="AL29" s="18" t="s">
        <v>44</v>
      </c>
      <c r="AM29" s="18" t="s">
        <v>44</v>
      </c>
      <c r="AN29" s="18" t="s">
        <v>44</v>
      </c>
      <c r="AO29" s="18" t="s">
        <v>44</v>
      </c>
      <c r="AP29" s="18" t="s">
        <v>44</v>
      </c>
      <c r="AQ29" s="366"/>
      <c r="AR29" s="366"/>
      <c r="AS29" s="366"/>
      <c r="AT29" s="366"/>
      <c r="AU29" s="366"/>
      <c r="AV29" s="177"/>
      <c r="AW29" s="177"/>
      <c r="AX29" s="177"/>
      <c r="AY29" s="177"/>
      <c r="AZ29" s="177"/>
    </row>
    <row r="30" spans="2:52" x14ac:dyDescent="0.25">
      <c r="B30" s="367" t="s">
        <v>70</v>
      </c>
      <c r="C30" s="140">
        <v>2300</v>
      </c>
      <c r="D30" s="140">
        <v>2300</v>
      </c>
      <c r="E30" s="140">
        <v>2300</v>
      </c>
      <c r="F30" s="129">
        <v>2300</v>
      </c>
      <c r="G30" s="130">
        <v>2300</v>
      </c>
      <c r="H30" s="129">
        <v>2300</v>
      </c>
      <c r="I30" s="130">
        <v>2300</v>
      </c>
      <c r="J30" s="129">
        <v>2300</v>
      </c>
      <c r="K30" s="130">
        <v>2300</v>
      </c>
      <c r="L30" s="130">
        <v>2500</v>
      </c>
      <c r="M30" s="130">
        <v>2500</v>
      </c>
      <c r="N30" s="130">
        <v>2500</v>
      </c>
      <c r="O30" s="130">
        <v>2500</v>
      </c>
      <c r="P30" s="130">
        <v>3100</v>
      </c>
      <c r="Q30" s="130">
        <v>3100</v>
      </c>
      <c r="R30" s="130" t="s">
        <v>44</v>
      </c>
      <c r="S30" s="130" t="s">
        <v>44</v>
      </c>
      <c r="T30" s="130" t="s">
        <v>44</v>
      </c>
      <c r="U30" s="130" t="s">
        <v>44</v>
      </c>
      <c r="V30" s="130" t="s">
        <v>44</v>
      </c>
      <c r="W30" s="224" t="s">
        <v>44</v>
      </c>
      <c r="X30" s="172"/>
      <c r="Y30" s="16">
        <v>3600</v>
      </c>
      <c r="Z30" s="18">
        <v>3600</v>
      </c>
      <c r="AA30" s="18">
        <v>3600</v>
      </c>
      <c r="AB30" s="18">
        <v>3600</v>
      </c>
      <c r="AC30" s="18">
        <v>3600</v>
      </c>
      <c r="AD30" s="17">
        <v>3600</v>
      </c>
      <c r="AE30" s="18" t="s">
        <v>44</v>
      </c>
      <c r="AF30" s="18" t="s">
        <v>44</v>
      </c>
      <c r="AG30" s="18" t="s">
        <v>44</v>
      </c>
      <c r="AH30" s="17" t="s">
        <v>44</v>
      </c>
      <c r="AI30" s="18" t="s">
        <v>44</v>
      </c>
      <c r="AJ30" s="17" t="s">
        <v>44</v>
      </c>
      <c r="AK30" s="56">
        <v>3600</v>
      </c>
      <c r="AL30" s="56">
        <v>3600</v>
      </c>
      <c r="AM30" s="56">
        <v>3600</v>
      </c>
      <c r="AN30" s="56">
        <v>3600</v>
      </c>
      <c r="AO30" s="56">
        <v>3600</v>
      </c>
      <c r="AP30" s="56">
        <v>3600</v>
      </c>
      <c r="AQ30" s="172"/>
      <c r="AR30" s="172"/>
      <c r="AS30" s="172"/>
      <c r="AT30" s="172"/>
      <c r="AU30" s="172"/>
      <c r="AV30" s="177"/>
      <c r="AW30" s="177"/>
      <c r="AX30" s="177"/>
      <c r="AY30" s="177"/>
      <c r="AZ30" s="177"/>
    </row>
    <row r="31" spans="2:52" x14ac:dyDescent="0.25">
      <c r="B31" s="137" t="s">
        <v>71</v>
      </c>
      <c r="C31" s="140">
        <v>1250</v>
      </c>
      <c r="D31" s="140">
        <v>1250</v>
      </c>
      <c r="E31" s="140">
        <v>1250</v>
      </c>
      <c r="F31" s="129">
        <v>1300</v>
      </c>
      <c r="G31" s="130">
        <v>1000</v>
      </c>
      <c r="H31" s="129">
        <v>1000</v>
      </c>
      <c r="I31" s="130">
        <v>1300</v>
      </c>
      <c r="J31" s="129">
        <v>1000</v>
      </c>
      <c r="K31" s="130">
        <v>1000</v>
      </c>
      <c r="L31" s="130">
        <v>800</v>
      </c>
      <c r="M31" s="130">
        <v>700</v>
      </c>
      <c r="N31" s="130">
        <v>1350</v>
      </c>
      <c r="O31" s="130">
        <v>1250</v>
      </c>
      <c r="P31" s="130">
        <v>1000</v>
      </c>
      <c r="Q31" s="130">
        <v>1000</v>
      </c>
      <c r="R31" s="130">
        <v>1300</v>
      </c>
      <c r="S31" s="130">
        <v>1000</v>
      </c>
      <c r="T31" s="130">
        <v>1000</v>
      </c>
      <c r="U31" s="130">
        <v>1300</v>
      </c>
      <c r="V31" s="130">
        <v>1000</v>
      </c>
      <c r="W31" s="224">
        <v>1000</v>
      </c>
      <c r="X31" s="366"/>
      <c r="Y31" s="16">
        <v>3000</v>
      </c>
      <c r="Z31" s="18">
        <v>2500</v>
      </c>
      <c r="AA31" s="18">
        <v>2500</v>
      </c>
      <c r="AB31" s="18">
        <v>3000</v>
      </c>
      <c r="AC31" s="18">
        <v>2500</v>
      </c>
      <c r="AD31" s="17">
        <v>2500</v>
      </c>
      <c r="AE31" s="18" t="s">
        <v>44</v>
      </c>
      <c r="AF31" s="18" t="s">
        <v>44</v>
      </c>
      <c r="AG31" s="18" t="s">
        <v>44</v>
      </c>
      <c r="AH31" s="17" t="s">
        <v>44</v>
      </c>
      <c r="AI31" s="18">
        <v>2500</v>
      </c>
      <c r="AJ31" s="17">
        <v>2500</v>
      </c>
      <c r="AK31" s="18">
        <v>2500</v>
      </c>
      <c r="AL31" s="18">
        <v>2500</v>
      </c>
      <c r="AM31" s="18">
        <v>2500</v>
      </c>
      <c r="AN31" s="18">
        <v>2500</v>
      </c>
      <c r="AO31" s="18">
        <v>2500</v>
      </c>
      <c r="AP31" s="18">
        <v>2500</v>
      </c>
      <c r="AQ31" s="366"/>
      <c r="AR31" s="366"/>
      <c r="AS31" s="366"/>
      <c r="AT31" s="366"/>
      <c r="AU31" s="366"/>
      <c r="AV31" s="177"/>
      <c r="AW31" s="177"/>
      <c r="AX31" s="177"/>
      <c r="AY31" s="177"/>
      <c r="AZ31" s="177"/>
    </row>
    <row r="32" spans="2:52" x14ac:dyDescent="0.25">
      <c r="B32" s="367" t="s">
        <v>72</v>
      </c>
      <c r="C32" s="140">
        <v>1250</v>
      </c>
      <c r="D32" s="140">
        <v>1250</v>
      </c>
      <c r="E32" s="140">
        <v>1250</v>
      </c>
      <c r="F32" s="129">
        <v>1250</v>
      </c>
      <c r="G32" s="130">
        <v>700</v>
      </c>
      <c r="H32" s="129">
        <v>700</v>
      </c>
      <c r="I32" s="130">
        <v>1250</v>
      </c>
      <c r="J32" s="129">
        <v>700</v>
      </c>
      <c r="K32" s="130">
        <v>700</v>
      </c>
      <c r="L32" s="130">
        <v>625</v>
      </c>
      <c r="M32" s="130">
        <v>550</v>
      </c>
      <c r="N32" s="130">
        <v>1065</v>
      </c>
      <c r="O32" s="130">
        <v>990</v>
      </c>
      <c r="P32" s="130">
        <v>550</v>
      </c>
      <c r="Q32" s="130">
        <v>550</v>
      </c>
      <c r="R32" s="130">
        <v>1250</v>
      </c>
      <c r="S32" s="130">
        <v>1000</v>
      </c>
      <c r="T32" s="130">
        <v>1000</v>
      </c>
      <c r="U32" s="130">
        <v>1250</v>
      </c>
      <c r="V32" s="130">
        <v>1000</v>
      </c>
      <c r="W32" s="224">
        <v>1000</v>
      </c>
      <c r="X32" s="366"/>
      <c r="Y32" s="16">
        <v>3500</v>
      </c>
      <c r="Z32" s="18">
        <v>3500</v>
      </c>
      <c r="AA32" s="18">
        <v>3500</v>
      </c>
      <c r="AB32" s="18">
        <v>4000</v>
      </c>
      <c r="AC32" s="18">
        <v>4000</v>
      </c>
      <c r="AD32" s="17">
        <v>4000</v>
      </c>
      <c r="AE32" s="18" t="s">
        <v>44</v>
      </c>
      <c r="AF32" s="18" t="s">
        <v>44</v>
      </c>
      <c r="AG32" s="18" t="s">
        <v>44</v>
      </c>
      <c r="AH32" s="17" t="s">
        <v>44</v>
      </c>
      <c r="AI32" s="18" t="s">
        <v>44</v>
      </c>
      <c r="AJ32" s="17" t="s">
        <v>44</v>
      </c>
      <c r="AK32" s="18">
        <v>3500</v>
      </c>
      <c r="AL32" s="18">
        <v>3500</v>
      </c>
      <c r="AM32" s="18">
        <v>3500</v>
      </c>
      <c r="AN32" s="18">
        <v>4000</v>
      </c>
      <c r="AO32" s="18">
        <v>4000</v>
      </c>
      <c r="AP32" s="18">
        <v>4000</v>
      </c>
      <c r="AQ32" s="366"/>
      <c r="AR32" s="366"/>
      <c r="AS32" s="366"/>
      <c r="AT32" s="366"/>
      <c r="AU32" s="366"/>
      <c r="AV32" s="177"/>
      <c r="AW32" s="177"/>
      <c r="AX32" s="177"/>
      <c r="AY32" s="177"/>
      <c r="AZ32" s="177"/>
    </row>
    <row r="33" spans="2:52" x14ac:dyDescent="0.25">
      <c r="B33" s="137" t="s">
        <v>73</v>
      </c>
      <c r="C33" s="140">
        <v>430</v>
      </c>
      <c r="D33" s="140">
        <v>430</v>
      </c>
      <c r="E33" s="140">
        <v>430</v>
      </c>
      <c r="F33" s="129">
        <v>400</v>
      </c>
      <c r="G33" s="130">
        <v>350</v>
      </c>
      <c r="H33" s="129">
        <v>360</v>
      </c>
      <c r="I33" s="130">
        <v>360</v>
      </c>
      <c r="J33" s="129">
        <v>310</v>
      </c>
      <c r="K33" s="130">
        <v>320</v>
      </c>
      <c r="L33" s="130">
        <v>300</v>
      </c>
      <c r="M33" s="130">
        <v>270</v>
      </c>
      <c r="N33" s="130">
        <v>350</v>
      </c>
      <c r="O33" s="130">
        <v>320</v>
      </c>
      <c r="P33" s="130">
        <v>300</v>
      </c>
      <c r="Q33" s="130">
        <v>300</v>
      </c>
      <c r="R33" s="130">
        <v>400</v>
      </c>
      <c r="S33" s="130">
        <v>350</v>
      </c>
      <c r="T33" s="130">
        <v>360</v>
      </c>
      <c r="U33" s="130">
        <v>360</v>
      </c>
      <c r="V33" s="130">
        <v>310</v>
      </c>
      <c r="W33" s="224">
        <v>320</v>
      </c>
      <c r="X33" s="366"/>
      <c r="Y33" s="16">
        <v>750</v>
      </c>
      <c r="Z33" s="18">
        <v>700</v>
      </c>
      <c r="AA33" s="18">
        <v>710</v>
      </c>
      <c r="AB33" s="18">
        <v>710</v>
      </c>
      <c r="AC33" s="18">
        <v>660</v>
      </c>
      <c r="AD33" s="17">
        <v>670</v>
      </c>
      <c r="AE33" s="18" t="s">
        <v>44</v>
      </c>
      <c r="AF33" s="18" t="s">
        <v>44</v>
      </c>
      <c r="AG33" s="18" t="s">
        <v>44</v>
      </c>
      <c r="AH33" s="17" t="s">
        <v>44</v>
      </c>
      <c r="AI33" s="18">
        <v>250</v>
      </c>
      <c r="AJ33" s="17">
        <v>250</v>
      </c>
      <c r="AK33" s="18">
        <v>350</v>
      </c>
      <c r="AL33" s="18">
        <v>350</v>
      </c>
      <c r="AM33" s="18">
        <v>350</v>
      </c>
      <c r="AN33" s="18">
        <v>350</v>
      </c>
      <c r="AO33" s="18">
        <v>350</v>
      </c>
      <c r="AP33" s="18">
        <v>350</v>
      </c>
      <c r="AQ33" s="366"/>
      <c r="AR33" s="366"/>
      <c r="AS33" s="366"/>
      <c r="AT33" s="366"/>
      <c r="AU33" s="366"/>
      <c r="AV33" s="177"/>
      <c r="AW33" s="177"/>
      <c r="AX33" s="177"/>
      <c r="AY33" s="177"/>
      <c r="AZ33" s="177"/>
    </row>
    <row r="34" spans="2:52" x14ac:dyDescent="0.25">
      <c r="B34" s="136" t="s">
        <v>75</v>
      </c>
      <c r="C34" s="140">
        <v>48</v>
      </c>
      <c r="D34" s="140">
        <v>48</v>
      </c>
      <c r="E34" s="140">
        <v>48</v>
      </c>
      <c r="F34" s="129">
        <v>27</v>
      </c>
      <c r="G34" s="130">
        <v>27</v>
      </c>
      <c r="H34" s="129">
        <v>27</v>
      </c>
      <c r="I34" s="130">
        <v>10</v>
      </c>
      <c r="J34" s="129">
        <v>9</v>
      </c>
      <c r="K34" s="130">
        <v>9</v>
      </c>
      <c r="L34" s="130">
        <v>14.8</v>
      </c>
      <c r="M34" s="130">
        <v>14.8</v>
      </c>
      <c r="N34" s="130">
        <v>14.8</v>
      </c>
      <c r="O34" s="130">
        <v>14.8</v>
      </c>
      <c r="P34" s="130">
        <v>16</v>
      </c>
      <c r="Q34" s="130">
        <v>16</v>
      </c>
      <c r="R34" s="130">
        <v>27</v>
      </c>
      <c r="S34" s="130">
        <v>27</v>
      </c>
      <c r="T34" s="130">
        <v>27</v>
      </c>
      <c r="U34" s="130">
        <v>10</v>
      </c>
      <c r="V34" s="130">
        <v>9</v>
      </c>
      <c r="W34" s="224">
        <v>9</v>
      </c>
      <c r="X34" s="366"/>
      <c r="Y34" s="16">
        <v>45</v>
      </c>
      <c r="Z34" s="18">
        <v>45</v>
      </c>
      <c r="AA34" s="18">
        <v>45</v>
      </c>
      <c r="AB34" s="18">
        <v>45</v>
      </c>
      <c r="AC34" s="18">
        <v>45</v>
      </c>
      <c r="AD34" s="17">
        <v>45</v>
      </c>
      <c r="AE34" s="18" t="s">
        <v>44</v>
      </c>
      <c r="AF34" s="18" t="s">
        <v>44</v>
      </c>
      <c r="AG34" s="18" t="s">
        <v>44</v>
      </c>
      <c r="AH34" s="17" t="s">
        <v>44</v>
      </c>
      <c r="AI34" s="18" t="s">
        <v>44</v>
      </c>
      <c r="AJ34" s="17" t="s">
        <v>44</v>
      </c>
      <c r="AK34" s="18">
        <v>45</v>
      </c>
      <c r="AL34" s="18">
        <v>45</v>
      </c>
      <c r="AM34" s="18">
        <v>45</v>
      </c>
      <c r="AN34" s="18">
        <v>45</v>
      </c>
      <c r="AO34" s="18">
        <v>45</v>
      </c>
      <c r="AP34" s="18">
        <v>45</v>
      </c>
      <c r="AQ34" s="366"/>
      <c r="AR34" s="366"/>
      <c r="AS34" s="366"/>
      <c r="AT34" s="366"/>
      <c r="AU34" s="366"/>
      <c r="AV34" s="177"/>
      <c r="AW34" s="177"/>
      <c r="AX34" s="177"/>
      <c r="AY34" s="177"/>
      <c r="AZ34" s="177"/>
    </row>
    <row r="35" spans="2:52" x14ac:dyDescent="0.25">
      <c r="B35" s="135" t="s">
        <v>76</v>
      </c>
      <c r="C35" s="140">
        <v>3.5</v>
      </c>
      <c r="D35" s="140">
        <v>3.5</v>
      </c>
      <c r="E35" s="140">
        <v>3.5</v>
      </c>
      <c r="F35" s="129">
        <v>1</v>
      </c>
      <c r="G35" s="130">
        <v>1</v>
      </c>
      <c r="H35" s="129">
        <v>1</v>
      </c>
      <c r="I35" s="130">
        <v>1.3</v>
      </c>
      <c r="J35" s="129">
        <v>1.3</v>
      </c>
      <c r="K35" s="130">
        <v>1.3</v>
      </c>
      <c r="L35" s="130">
        <v>1</v>
      </c>
      <c r="M35" s="130">
        <v>1.2</v>
      </c>
      <c r="N35" s="130">
        <v>1.3</v>
      </c>
      <c r="O35" s="130">
        <v>1.5</v>
      </c>
      <c r="P35" s="130">
        <v>1.5</v>
      </c>
      <c r="Q35" s="130">
        <v>1.5</v>
      </c>
      <c r="R35" s="130">
        <v>1.2</v>
      </c>
      <c r="S35" s="130">
        <v>1.3</v>
      </c>
      <c r="T35" s="130">
        <v>1.3</v>
      </c>
      <c r="U35" s="130">
        <v>1.4</v>
      </c>
      <c r="V35" s="130">
        <v>1.5</v>
      </c>
      <c r="W35" s="224">
        <v>1.5</v>
      </c>
      <c r="X35" s="366"/>
      <c r="Y35" s="16">
        <v>8</v>
      </c>
      <c r="Z35" s="18">
        <v>10</v>
      </c>
      <c r="AA35" s="18">
        <v>10</v>
      </c>
      <c r="AB35" s="18">
        <v>8</v>
      </c>
      <c r="AC35" s="18">
        <v>10</v>
      </c>
      <c r="AD35" s="17">
        <v>10</v>
      </c>
      <c r="AE35" s="18">
        <v>9.6</v>
      </c>
      <c r="AF35" s="18">
        <v>9.6</v>
      </c>
      <c r="AG35" s="18">
        <v>9.6</v>
      </c>
      <c r="AH35" s="17">
        <v>9.6</v>
      </c>
      <c r="AI35" s="18" t="s">
        <v>44</v>
      </c>
      <c r="AJ35" s="17" t="s">
        <v>44</v>
      </c>
      <c r="AK35" s="18">
        <v>8</v>
      </c>
      <c r="AL35" s="18">
        <v>10</v>
      </c>
      <c r="AM35" s="18">
        <v>10</v>
      </c>
      <c r="AN35" s="18">
        <v>8</v>
      </c>
      <c r="AO35" s="18">
        <v>10</v>
      </c>
      <c r="AP35" s="18">
        <v>10</v>
      </c>
      <c r="AQ35" s="366"/>
      <c r="AR35" s="366"/>
      <c r="AS35" s="366"/>
      <c r="AT35" s="366"/>
      <c r="AU35" s="366"/>
      <c r="AV35" s="177"/>
      <c r="AW35" s="177"/>
      <c r="AX35" s="177"/>
      <c r="AY35" s="177"/>
      <c r="AZ35" s="177"/>
    </row>
    <row r="36" spans="2:52" x14ac:dyDescent="0.25">
      <c r="B36" s="136" t="s">
        <v>77</v>
      </c>
      <c r="C36" s="140">
        <v>20</v>
      </c>
      <c r="D36" s="140">
        <v>20</v>
      </c>
      <c r="E36" s="140">
        <v>20</v>
      </c>
      <c r="F36" s="129">
        <v>12</v>
      </c>
      <c r="G36" s="130">
        <v>11</v>
      </c>
      <c r="H36" s="129">
        <v>11</v>
      </c>
      <c r="I36" s="130">
        <v>13</v>
      </c>
      <c r="J36" s="129">
        <v>12</v>
      </c>
      <c r="K36" s="130">
        <v>12</v>
      </c>
      <c r="L36" s="130">
        <v>7</v>
      </c>
      <c r="M36" s="130">
        <v>7</v>
      </c>
      <c r="N36" s="130">
        <v>13</v>
      </c>
      <c r="O36" s="130">
        <v>13</v>
      </c>
      <c r="P36" s="130">
        <v>11.7</v>
      </c>
      <c r="Q36" s="130">
        <v>13</v>
      </c>
      <c r="R36" s="130">
        <v>10</v>
      </c>
      <c r="S36" s="130">
        <v>11</v>
      </c>
      <c r="T36" s="130">
        <v>11</v>
      </c>
      <c r="U36" s="130">
        <v>11</v>
      </c>
      <c r="V36" s="130">
        <v>12</v>
      </c>
      <c r="W36" s="224">
        <v>12</v>
      </c>
      <c r="X36" s="366"/>
      <c r="Y36" s="16">
        <v>34</v>
      </c>
      <c r="Z36" s="18">
        <v>40</v>
      </c>
      <c r="AA36" s="18">
        <v>40</v>
      </c>
      <c r="AB36" s="18">
        <v>34</v>
      </c>
      <c r="AC36" s="18">
        <v>40</v>
      </c>
      <c r="AD36" s="17">
        <v>40</v>
      </c>
      <c r="AE36" s="18">
        <v>25</v>
      </c>
      <c r="AF36" s="18">
        <v>25</v>
      </c>
      <c r="AG36" s="18">
        <v>25</v>
      </c>
      <c r="AH36" s="17">
        <v>25</v>
      </c>
      <c r="AI36" s="18">
        <v>25</v>
      </c>
      <c r="AJ36" s="17">
        <v>25</v>
      </c>
      <c r="AK36" s="18">
        <v>35</v>
      </c>
      <c r="AL36" s="18">
        <v>40</v>
      </c>
      <c r="AM36" s="18">
        <v>40</v>
      </c>
      <c r="AN36" s="18">
        <v>35</v>
      </c>
      <c r="AO36" s="18">
        <v>40</v>
      </c>
      <c r="AP36" s="18">
        <v>40</v>
      </c>
      <c r="AQ36" s="366"/>
      <c r="AR36" s="366"/>
      <c r="AS36" s="366"/>
      <c r="AT36" s="366"/>
      <c r="AU36" s="366"/>
      <c r="AV36" s="177"/>
      <c r="AW36" s="177"/>
      <c r="AX36" s="177"/>
      <c r="AY36" s="177"/>
      <c r="AZ36" s="177"/>
    </row>
    <row r="37" spans="2:52" x14ac:dyDescent="0.25">
      <c r="B37" s="135" t="s">
        <v>78</v>
      </c>
      <c r="C37" s="140">
        <v>3</v>
      </c>
      <c r="D37" s="140">
        <v>3</v>
      </c>
      <c r="E37" s="140">
        <v>3</v>
      </c>
      <c r="F37" s="129">
        <v>2</v>
      </c>
      <c r="G37" s="130">
        <v>2</v>
      </c>
      <c r="H37" s="129">
        <v>2</v>
      </c>
      <c r="I37" s="130">
        <v>2.6</v>
      </c>
      <c r="J37" s="129">
        <v>2.6</v>
      </c>
      <c r="K37" s="130">
        <v>2.6</v>
      </c>
      <c r="L37" s="130">
        <v>0.9</v>
      </c>
      <c r="M37" s="130">
        <v>1.4</v>
      </c>
      <c r="N37" s="130">
        <v>0.9</v>
      </c>
      <c r="O37" s="130">
        <v>1.4</v>
      </c>
      <c r="P37" s="130">
        <v>3</v>
      </c>
      <c r="Q37" s="130">
        <v>3</v>
      </c>
      <c r="R37" s="130">
        <v>5</v>
      </c>
      <c r="S37" s="130">
        <v>5</v>
      </c>
      <c r="T37" s="130">
        <v>5</v>
      </c>
      <c r="U37" s="130">
        <v>5</v>
      </c>
      <c r="V37" s="130">
        <v>5</v>
      </c>
      <c r="W37" s="224">
        <v>5</v>
      </c>
      <c r="X37" s="366"/>
      <c r="Y37" s="16">
        <v>9</v>
      </c>
      <c r="Z37" s="18">
        <v>11</v>
      </c>
      <c r="AA37" s="18">
        <v>11</v>
      </c>
      <c r="AB37" s="18">
        <v>9</v>
      </c>
      <c r="AC37" s="18">
        <v>11</v>
      </c>
      <c r="AD37" s="17">
        <v>11</v>
      </c>
      <c r="AE37" s="18" t="s">
        <v>44</v>
      </c>
      <c r="AF37" s="18" t="s">
        <v>44</v>
      </c>
      <c r="AG37" s="18" t="s">
        <v>44</v>
      </c>
      <c r="AH37" s="17" t="s">
        <v>44</v>
      </c>
      <c r="AI37" s="18" t="s">
        <v>44</v>
      </c>
      <c r="AJ37" s="17" t="s">
        <v>44</v>
      </c>
      <c r="AK37" s="18" t="s">
        <v>44</v>
      </c>
      <c r="AL37" s="18" t="s">
        <v>44</v>
      </c>
      <c r="AM37" s="18" t="s">
        <v>44</v>
      </c>
      <c r="AN37" s="18" t="s">
        <v>44</v>
      </c>
      <c r="AO37" s="18" t="s">
        <v>44</v>
      </c>
      <c r="AP37" s="18" t="s">
        <v>44</v>
      </c>
      <c r="AQ37" s="366"/>
      <c r="AR37" s="366"/>
      <c r="AS37" s="366"/>
      <c r="AT37" s="366"/>
      <c r="AU37" s="366"/>
      <c r="AV37" s="177"/>
      <c r="AW37" s="177"/>
      <c r="AX37" s="177"/>
      <c r="AY37" s="177"/>
      <c r="AZ37" s="177"/>
    </row>
    <row r="38" spans="2:52" x14ac:dyDescent="0.25">
      <c r="B38" s="136" t="s">
        <v>79</v>
      </c>
      <c r="C38" s="140">
        <v>220</v>
      </c>
      <c r="D38" s="140">
        <v>220</v>
      </c>
      <c r="E38" s="140">
        <v>220</v>
      </c>
      <c r="F38" s="129">
        <v>220</v>
      </c>
      <c r="G38" s="130">
        <v>220</v>
      </c>
      <c r="H38" s="129">
        <v>220</v>
      </c>
      <c r="I38" s="130">
        <v>290</v>
      </c>
      <c r="J38" s="129">
        <v>290</v>
      </c>
      <c r="K38" s="130">
        <v>290</v>
      </c>
      <c r="L38" s="130">
        <v>140</v>
      </c>
      <c r="M38" s="130">
        <v>140</v>
      </c>
      <c r="N38" s="130">
        <v>140</v>
      </c>
      <c r="O38" s="130">
        <v>140</v>
      </c>
      <c r="P38" s="130">
        <v>200</v>
      </c>
      <c r="Q38" s="130">
        <v>200</v>
      </c>
      <c r="R38" s="130">
        <v>220</v>
      </c>
      <c r="S38" s="130">
        <v>220</v>
      </c>
      <c r="T38" s="130">
        <v>220</v>
      </c>
      <c r="U38" s="130">
        <v>370</v>
      </c>
      <c r="V38" s="130">
        <v>270</v>
      </c>
      <c r="W38" s="224">
        <v>270</v>
      </c>
      <c r="X38" s="366"/>
      <c r="Y38" s="16">
        <v>900</v>
      </c>
      <c r="Z38" s="18">
        <v>1100</v>
      </c>
      <c r="AA38" s="18">
        <v>1100</v>
      </c>
      <c r="AB38" s="18">
        <v>900</v>
      </c>
      <c r="AC38" s="18">
        <v>1100</v>
      </c>
      <c r="AD38" s="17">
        <v>1100</v>
      </c>
      <c r="AE38" s="18" t="s">
        <v>44</v>
      </c>
      <c r="AF38" s="18" t="s">
        <v>44</v>
      </c>
      <c r="AG38" s="18" t="s">
        <v>44</v>
      </c>
      <c r="AH38" s="17" t="s">
        <v>44</v>
      </c>
      <c r="AI38" s="18">
        <v>600</v>
      </c>
      <c r="AJ38" s="17">
        <v>600</v>
      </c>
      <c r="AK38" s="18">
        <v>900</v>
      </c>
      <c r="AL38" s="18">
        <v>1100</v>
      </c>
      <c r="AM38" s="18">
        <v>1100</v>
      </c>
      <c r="AN38" s="18">
        <v>900</v>
      </c>
      <c r="AO38" s="18">
        <v>1100</v>
      </c>
      <c r="AP38" s="18">
        <v>1100</v>
      </c>
      <c r="AQ38" s="366"/>
      <c r="AR38" s="366"/>
      <c r="AS38" s="366"/>
      <c r="AT38" s="366"/>
      <c r="AU38" s="366"/>
      <c r="AV38" s="177"/>
      <c r="AW38" s="177"/>
      <c r="AX38" s="177"/>
      <c r="AY38" s="177"/>
      <c r="AZ38" s="177"/>
    </row>
    <row r="39" spans="2:52" x14ac:dyDescent="0.25">
      <c r="B39" s="135" t="s">
        <v>80</v>
      </c>
      <c r="C39" s="140">
        <v>50</v>
      </c>
      <c r="D39" s="140">
        <v>50</v>
      </c>
      <c r="E39" s="140">
        <v>50</v>
      </c>
      <c r="F39" s="129">
        <v>50</v>
      </c>
      <c r="G39" s="130">
        <v>50</v>
      </c>
      <c r="H39" s="129">
        <v>50</v>
      </c>
      <c r="I39" s="130">
        <v>50</v>
      </c>
      <c r="J39" s="129">
        <v>50</v>
      </c>
      <c r="K39" s="130">
        <v>50</v>
      </c>
      <c r="L39" s="130">
        <v>28</v>
      </c>
      <c r="M39" s="130">
        <v>50</v>
      </c>
      <c r="N39" s="130">
        <v>28</v>
      </c>
      <c r="O39" s="130">
        <v>50</v>
      </c>
      <c r="P39" s="130">
        <v>65</v>
      </c>
      <c r="Q39" s="130">
        <v>65</v>
      </c>
      <c r="R39" s="130">
        <v>50</v>
      </c>
      <c r="S39" s="130">
        <v>50</v>
      </c>
      <c r="T39" s="130">
        <v>50</v>
      </c>
      <c r="U39" s="130">
        <v>50</v>
      </c>
      <c r="V39" s="130">
        <v>50</v>
      </c>
      <c r="W39" s="224">
        <v>50</v>
      </c>
      <c r="X39" s="366"/>
      <c r="Y39" s="16">
        <v>1700</v>
      </c>
      <c r="Z39" s="18">
        <v>2000</v>
      </c>
      <c r="AA39" s="18">
        <v>2000</v>
      </c>
      <c r="AB39" s="18">
        <v>1700</v>
      </c>
      <c r="AC39" s="18">
        <v>2000</v>
      </c>
      <c r="AD39" s="17">
        <v>2000</v>
      </c>
      <c r="AE39" s="17">
        <v>83</v>
      </c>
      <c r="AF39" s="17">
        <v>400</v>
      </c>
      <c r="AG39" s="18">
        <v>83</v>
      </c>
      <c r="AH39" s="17">
        <v>400</v>
      </c>
      <c r="AI39" s="18">
        <v>600</v>
      </c>
      <c r="AJ39" s="17">
        <v>600</v>
      </c>
      <c r="AK39" s="18">
        <v>1700</v>
      </c>
      <c r="AL39" s="18">
        <v>2000</v>
      </c>
      <c r="AM39" s="18">
        <v>2000</v>
      </c>
      <c r="AN39" s="18">
        <v>1700</v>
      </c>
      <c r="AO39" s="18">
        <v>2000</v>
      </c>
      <c r="AP39" s="18">
        <v>2000</v>
      </c>
      <c r="AQ39" s="366"/>
      <c r="AR39" s="366"/>
      <c r="AS39" s="366"/>
      <c r="AT39" s="366"/>
      <c r="AU39" s="366"/>
      <c r="AV39" s="177"/>
      <c r="AW39" s="177"/>
      <c r="AX39" s="177"/>
      <c r="AY39" s="177"/>
      <c r="AZ39" s="177"/>
    </row>
    <row r="40" spans="2:52" x14ac:dyDescent="0.25">
      <c r="B40" s="368" t="s">
        <v>81</v>
      </c>
      <c r="C40" s="140">
        <v>65</v>
      </c>
      <c r="D40" s="140">
        <v>65</v>
      </c>
      <c r="E40" s="140">
        <v>65</v>
      </c>
      <c r="F40" s="129">
        <v>60</v>
      </c>
      <c r="G40" s="130">
        <v>60</v>
      </c>
      <c r="H40" s="129">
        <v>60</v>
      </c>
      <c r="I40" s="130">
        <v>70</v>
      </c>
      <c r="J40" s="129">
        <v>70</v>
      </c>
      <c r="K40" s="130">
        <v>70</v>
      </c>
      <c r="L40" s="130">
        <v>60</v>
      </c>
      <c r="M40" s="130">
        <v>60</v>
      </c>
      <c r="N40" s="130">
        <v>75</v>
      </c>
      <c r="O40" s="130">
        <v>75</v>
      </c>
      <c r="P40" s="130">
        <v>70</v>
      </c>
      <c r="Q40" s="130">
        <v>85</v>
      </c>
      <c r="R40" s="130">
        <v>65</v>
      </c>
      <c r="S40" s="130">
        <v>65</v>
      </c>
      <c r="T40" s="130">
        <v>65</v>
      </c>
      <c r="U40" s="130">
        <v>75</v>
      </c>
      <c r="V40" s="130">
        <v>75</v>
      </c>
      <c r="W40" s="224">
        <v>75</v>
      </c>
      <c r="X40" s="366"/>
      <c r="Y40" s="16">
        <v>400</v>
      </c>
      <c r="Z40" s="18">
        <v>400</v>
      </c>
      <c r="AA40" s="18">
        <v>400</v>
      </c>
      <c r="AB40" s="18">
        <v>400</v>
      </c>
      <c r="AC40" s="18">
        <v>400</v>
      </c>
      <c r="AD40" s="17">
        <v>400</v>
      </c>
      <c r="AE40" s="18">
        <v>450</v>
      </c>
      <c r="AF40" s="18">
        <v>450</v>
      </c>
      <c r="AG40" s="18">
        <v>450</v>
      </c>
      <c r="AH40" s="17">
        <v>450</v>
      </c>
      <c r="AI40" s="18">
        <v>255</v>
      </c>
      <c r="AJ40" s="17">
        <v>255</v>
      </c>
      <c r="AK40" s="18">
        <v>400</v>
      </c>
      <c r="AL40" s="18">
        <v>400</v>
      </c>
      <c r="AM40" s="18">
        <v>400</v>
      </c>
      <c r="AN40" s="18">
        <v>400</v>
      </c>
      <c r="AO40" s="18">
        <v>400</v>
      </c>
      <c r="AP40" s="18">
        <v>400</v>
      </c>
      <c r="AQ40" s="366"/>
      <c r="AR40" s="366"/>
      <c r="AS40" s="366"/>
      <c r="AT40" s="366"/>
      <c r="AU40" s="366"/>
      <c r="AV40" s="177"/>
      <c r="AW40" s="177"/>
      <c r="AX40" s="177"/>
      <c r="AY40" s="177"/>
      <c r="AZ40" s="177"/>
    </row>
    <row r="41" spans="2:52" x14ac:dyDescent="0.25">
      <c r="B41" s="136" t="s">
        <v>82</v>
      </c>
      <c r="C41" s="140">
        <v>3</v>
      </c>
      <c r="D41" s="140">
        <v>3</v>
      </c>
      <c r="E41" s="140">
        <v>3</v>
      </c>
      <c r="F41" s="129">
        <v>29</v>
      </c>
      <c r="G41" s="130">
        <v>30</v>
      </c>
      <c r="H41" s="129">
        <v>30</v>
      </c>
      <c r="I41" s="130">
        <v>44</v>
      </c>
      <c r="J41" s="129">
        <v>45</v>
      </c>
      <c r="K41" s="130">
        <v>45</v>
      </c>
      <c r="L41" s="130">
        <v>5.6</v>
      </c>
      <c r="M41" s="130">
        <v>25</v>
      </c>
      <c r="N41" s="130">
        <v>5.6</v>
      </c>
      <c r="O41" s="130">
        <v>25</v>
      </c>
      <c r="P41" s="130"/>
      <c r="Q41" s="130"/>
      <c r="R41" s="130">
        <v>30</v>
      </c>
      <c r="S41" s="130">
        <v>30</v>
      </c>
      <c r="T41" s="130">
        <v>30</v>
      </c>
      <c r="U41" s="130">
        <v>45</v>
      </c>
      <c r="V41" s="130">
        <v>45</v>
      </c>
      <c r="W41" s="224">
        <v>45</v>
      </c>
      <c r="X41" s="366"/>
      <c r="Y41" s="16" t="s">
        <v>44</v>
      </c>
      <c r="Z41" s="18" t="s">
        <v>44</v>
      </c>
      <c r="AA41" s="18" t="s">
        <v>44</v>
      </c>
      <c r="AB41" s="18" t="s">
        <v>44</v>
      </c>
      <c r="AC41" s="18" t="s">
        <v>44</v>
      </c>
      <c r="AD41" s="17" t="s">
        <v>44</v>
      </c>
      <c r="AE41" s="131">
        <v>56</v>
      </c>
      <c r="AF41" s="18" t="s">
        <v>44</v>
      </c>
      <c r="AG41" s="131">
        <v>56</v>
      </c>
      <c r="AH41" s="17" t="s">
        <v>44</v>
      </c>
      <c r="AI41" s="18" t="s">
        <v>44</v>
      </c>
      <c r="AJ41" s="17" t="s">
        <v>44</v>
      </c>
      <c r="AK41" s="18" t="s">
        <v>44</v>
      </c>
      <c r="AL41" s="18" t="s">
        <v>44</v>
      </c>
      <c r="AM41" s="18" t="s">
        <v>44</v>
      </c>
      <c r="AN41" s="18" t="s">
        <v>44</v>
      </c>
      <c r="AO41" s="18" t="s">
        <v>44</v>
      </c>
      <c r="AP41" s="18" t="s">
        <v>44</v>
      </c>
      <c r="AQ41" s="366"/>
      <c r="AR41" s="366"/>
      <c r="AS41" s="366"/>
      <c r="AT41" s="366"/>
      <c r="AU41" s="366"/>
      <c r="AV41" s="177"/>
      <c r="AW41" s="177"/>
      <c r="AX41" s="177"/>
      <c r="AY41" s="177"/>
      <c r="AZ41" s="177"/>
    </row>
    <row r="42" spans="2:52" ht="15.75" thickBot="1" x14ac:dyDescent="0.3">
      <c r="B42" s="138"/>
      <c r="C42" s="141"/>
      <c r="D42" s="141"/>
      <c r="E42" s="141"/>
      <c r="F42" s="139"/>
      <c r="G42" s="139"/>
      <c r="H42" s="139"/>
      <c r="I42" s="139"/>
      <c r="J42" s="139"/>
      <c r="K42" s="139"/>
      <c r="L42" s="139">
        <v>56</v>
      </c>
      <c r="M42" s="139"/>
      <c r="N42" s="139">
        <v>56</v>
      </c>
      <c r="O42" s="139" t="s">
        <v>39</v>
      </c>
      <c r="P42" s="139"/>
      <c r="Q42" s="139"/>
      <c r="R42" s="139"/>
      <c r="S42" s="139"/>
      <c r="T42" s="139"/>
      <c r="U42" s="139"/>
      <c r="V42" s="139"/>
      <c r="W42" s="139"/>
      <c r="X42" s="177"/>
      <c r="Y42" s="177"/>
      <c r="Z42" s="177"/>
      <c r="AA42" s="177"/>
      <c r="AB42" s="177"/>
      <c r="AC42" s="177"/>
      <c r="AD42" s="177"/>
      <c r="AE42" s="177"/>
      <c r="AF42" s="177"/>
      <c r="AG42" s="177"/>
      <c r="AH42" s="177"/>
      <c r="AI42" s="177"/>
      <c r="AJ42" s="177"/>
      <c r="AK42" s="177"/>
      <c r="AL42" s="177"/>
      <c r="AM42" s="177"/>
      <c r="AN42" s="177"/>
      <c r="AO42" s="177"/>
      <c r="AP42" s="177"/>
      <c r="AQ42" s="177"/>
      <c r="AR42" s="177"/>
      <c r="AS42" s="177"/>
      <c r="AT42" s="177"/>
      <c r="AU42" s="177"/>
      <c r="AV42" s="177"/>
      <c r="AW42" s="177"/>
      <c r="AX42" s="177"/>
      <c r="AY42" s="177"/>
      <c r="AZ42" s="177"/>
    </row>
    <row r="43" spans="2:52" x14ac:dyDescent="0.25">
      <c r="B43" s="177"/>
      <c r="C43" s="177"/>
      <c r="D43" s="177"/>
      <c r="E43" s="177"/>
      <c r="F43" s="177"/>
      <c r="G43" s="177"/>
      <c r="H43" s="177"/>
      <c r="I43" s="177"/>
      <c r="J43" s="177"/>
      <c r="K43" s="177"/>
      <c r="L43" s="177"/>
      <c r="M43" s="177"/>
      <c r="N43" s="177"/>
      <c r="O43" s="177"/>
      <c r="P43" s="177"/>
      <c r="Q43" s="177"/>
      <c r="R43" s="177"/>
      <c r="S43" s="177"/>
      <c r="T43" s="177"/>
      <c r="U43" s="177"/>
      <c r="V43" s="177"/>
      <c r="W43" s="177"/>
      <c r="X43" s="177"/>
      <c r="Y43" s="177"/>
      <c r="Z43" s="177"/>
      <c r="AA43" s="177"/>
      <c r="AB43" s="177"/>
      <c r="AC43" s="177"/>
      <c r="AD43" s="177"/>
      <c r="AE43" s="177"/>
      <c r="AF43" s="177"/>
      <c r="AG43" s="177"/>
      <c r="AH43" s="177"/>
      <c r="AI43" s="177"/>
      <c r="AJ43" s="177"/>
      <c r="AK43" s="177"/>
      <c r="AL43" s="177"/>
      <c r="AM43" s="177"/>
      <c r="AN43" s="177"/>
      <c r="AO43" s="177"/>
      <c r="AP43" s="177"/>
      <c r="AQ43" s="177"/>
      <c r="AR43" s="177"/>
      <c r="AS43" s="177"/>
      <c r="AT43" s="177"/>
      <c r="AU43" s="177"/>
      <c r="AV43" s="177"/>
      <c r="AW43" s="177"/>
      <c r="AX43" s="177"/>
      <c r="AY43" s="177"/>
      <c r="AZ43" s="177"/>
    </row>
    <row r="44" spans="2:52" x14ac:dyDescent="0.25">
      <c r="B44" s="177"/>
      <c r="C44" s="177"/>
      <c r="D44" s="177"/>
      <c r="E44" s="177"/>
      <c r="F44" s="177"/>
      <c r="G44" s="177"/>
      <c r="H44" s="177"/>
      <c r="I44" s="177"/>
      <c r="J44" s="177"/>
      <c r="K44" s="177"/>
      <c r="L44" s="177"/>
      <c r="M44" s="177"/>
      <c r="N44" s="177"/>
      <c r="O44" s="177"/>
      <c r="P44" s="177"/>
      <c r="Q44" s="177"/>
      <c r="R44" s="177"/>
      <c r="S44" s="177"/>
      <c r="T44" s="177"/>
      <c r="U44" s="177"/>
      <c r="V44" s="177"/>
      <c r="W44" s="177"/>
      <c r="X44" s="177"/>
      <c r="Y44" s="177"/>
      <c r="Z44" s="177"/>
      <c r="AA44" s="177"/>
      <c r="AB44" s="177"/>
      <c r="AC44" s="177"/>
      <c r="AD44" s="177"/>
      <c r="AE44" s="177"/>
      <c r="AF44" s="177"/>
      <c r="AG44" s="177"/>
      <c r="AH44" s="177"/>
      <c r="AI44" s="177"/>
      <c r="AJ44" s="177"/>
      <c r="AK44" s="177"/>
      <c r="AL44" s="177"/>
      <c r="AM44" s="177"/>
      <c r="AN44" s="177"/>
      <c r="AO44" s="177"/>
      <c r="AP44" s="177"/>
      <c r="AQ44" s="177"/>
      <c r="AR44" s="177"/>
      <c r="AS44" s="177"/>
      <c r="AT44" s="177"/>
      <c r="AU44" s="177"/>
      <c r="AV44" s="177"/>
      <c r="AW44" s="177"/>
      <c r="AX44" s="177"/>
      <c r="AY44" s="177"/>
      <c r="AZ44" s="177"/>
    </row>
    <row r="45" spans="2:52" x14ac:dyDescent="0.25">
      <c r="B45" s="177"/>
      <c r="C45" s="177"/>
      <c r="D45" s="177"/>
      <c r="E45" s="177"/>
      <c r="F45" s="177"/>
      <c r="G45" s="177"/>
      <c r="H45" s="177"/>
      <c r="I45" s="177"/>
      <c r="J45" s="177"/>
      <c r="K45" s="177"/>
      <c r="L45" s="177"/>
      <c r="M45" s="177"/>
      <c r="N45" s="177"/>
      <c r="O45" s="177"/>
      <c r="P45" s="177"/>
      <c r="Q45" s="177"/>
      <c r="R45" s="177"/>
      <c r="S45" s="177"/>
      <c r="T45" s="177"/>
      <c r="U45" s="177"/>
      <c r="V45" s="177"/>
      <c r="W45" s="177"/>
      <c r="X45" s="177"/>
      <c r="Y45" s="177"/>
      <c r="Z45" s="177"/>
      <c r="AA45" s="177"/>
      <c r="AB45" s="177"/>
      <c r="AC45" s="177"/>
      <c r="AD45" s="177"/>
      <c r="AE45" s="177"/>
      <c r="AF45" s="177"/>
      <c r="AG45" s="177"/>
      <c r="AH45" s="177"/>
      <c r="AI45" s="177"/>
      <c r="AJ45" s="177"/>
      <c r="AK45" s="177"/>
      <c r="AL45" s="177"/>
      <c r="AM45" s="177"/>
      <c r="AN45" s="177"/>
      <c r="AO45" s="177"/>
      <c r="AP45" s="177"/>
      <c r="AQ45" s="177"/>
      <c r="AR45" s="177"/>
      <c r="AS45" s="177"/>
      <c r="AT45" s="177"/>
      <c r="AU45" s="177"/>
      <c r="AV45" s="177"/>
      <c r="AW45" s="177"/>
      <c r="AX45" s="177"/>
      <c r="AY45" s="177"/>
      <c r="AZ45" s="177"/>
    </row>
    <row r="46" spans="2:52" x14ac:dyDescent="0.25">
      <c r="B46" s="177"/>
      <c r="C46" s="177"/>
      <c r="D46" s="177"/>
      <c r="E46" s="177"/>
      <c r="F46" s="177"/>
      <c r="G46" s="177"/>
      <c r="H46" s="177"/>
      <c r="I46" s="177"/>
      <c r="J46" s="177"/>
      <c r="K46" s="177"/>
      <c r="L46" s="177"/>
      <c r="M46" s="177"/>
      <c r="N46" s="177"/>
      <c r="O46" s="177"/>
      <c r="P46" s="177"/>
      <c r="Q46" s="177"/>
      <c r="R46" s="177"/>
      <c r="S46" s="177"/>
      <c r="T46" s="177"/>
      <c r="U46" s="177"/>
      <c r="V46" s="177"/>
      <c r="W46" s="177"/>
      <c r="X46" s="177"/>
      <c r="Y46" s="177"/>
      <c r="Z46" s="177"/>
      <c r="AA46" s="177"/>
      <c r="AB46" s="177"/>
      <c r="AC46" s="177"/>
      <c r="AD46" s="177"/>
      <c r="AE46" s="177"/>
      <c r="AF46" s="177"/>
      <c r="AG46" s="177"/>
      <c r="AH46" s="177"/>
      <c r="AI46" s="177"/>
      <c r="AJ46" s="177"/>
      <c r="AK46" s="177"/>
      <c r="AL46" s="177"/>
      <c r="AM46" s="177"/>
      <c r="AN46" s="177"/>
      <c r="AO46" s="177"/>
      <c r="AP46" s="177"/>
      <c r="AQ46" s="177"/>
      <c r="AR46" s="177"/>
      <c r="AS46" s="177"/>
      <c r="AT46" s="177"/>
      <c r="AU46" s="177"/>
      <c r="AV46" s="177"/>
      <c r="AW46" s="177"/>
      <c r="AX46" s="177"/>
      <c r="AY46" s="177"/>
      <c r="AZ46" s="177"/>
    </row>
    <row r="47" spans="2:52" x14ac:dyDescent="0.25">
      <c r="B47" s="177"/>
      <c r="C47" s="177"/>
      <c r="D47" s="177"/>
      <c r="E47" s="177"/>
      <c r="F47" s="177"/>
      <c r="G47" s="177"/>
      <c r="H47" s="177"/>
      <c r="I47" s="177"/>
      <c r="J47" s="177"/>
      <c r="K47" s="177"/>
      <c r="L47" s="177"/>
      <c r="M47" s="177"/>
      <c r="N47" s="177"/>
      <c r="O47" s="177"/>
      <c r="P47" s="177"/>
      <c r="Q47" s="177"/>
      <c r="R47" s="177"/>
      <c r="S47" s="177"/>
      <c r="T47" s="177"/>
      <c r="U47" s="177"/>
      <c r="V47" s="177"/>
      <c r="W47" s="177"/>
      <c r="X47" s="177"/>
      <c r="Y47" s="177"/>
      <c r="Z47" s="177"/>
      <c r="AA47" s="177"/>
      <c r="AB47" s="177"/>
      <c r="AC47" s="177"/>
      <c r="AD47" s="177"/>
      <c r="AE47" s="177"/>
      <c r="AF47" s="177"/>
      <c r="AG47" s="177"/>
      <c r="AH47" s="177"/>
      <c r="AI47" s="177"/>
      <c r="AJ47" s="177"/>
      <c r="AK47" s="177"/>
      <c r="AL47" s="177"/>
      <c r="AM47" s="177"/>
      <c r="AN47" s="177"/>
      <c r="AO47" s="177"/>
      <c r="AP47" s="177"/>
      <c r="AQ47" s="177"/>
      <c r="AR47" s="177"/>
      <c r="AS47" s="177"/>
      <c r="AT47" s="177"/>
      <c r="AU47" s="177"/>
      <c r="AV47" s="177"/>
      <c r="AW47" s="177"/>
      <c r="AX47" s="177"/>
      <c r="AY47" s="177"/>
      <c r="AZ47" s="177"/>
    </row>
    <row r="48" spans="2:52" x14ac:dyDescent="0.25">
      <c r="B48" s="177"/>
      <c r="C48" s="177"/>
      <c r="D48" s="177"/>
      <c r="E48" s="177"/>
      <c r="F48" s="177"/>
      <c r="G48" s="177"/>
      <c r="H48" s="177"/>
      <c r="I48" s="177"/>
      <c r="J48" s="177"/>
      <c r="K48" s="177"/>
      <c r="L48" s="177"/>
      <c r="M48" s="177"/>
      <c r="N48" s="177"/>
      <c r="O48" s="177"/>
      <c r="P48" s="177"/>
      <c r="Q48" s="177"/>
      <c r="R48" s="177"/>
      <c r="S48" s="177"/>
      <c r="T48" s="177"/>
      <c r="U48" s="177"/>
      <c r="V48" s="177"/>
      <c r="W48" s="177"/>
      <c r="X48" s="177"/>
      <c r="Y48" s="177"/>
      <c r="Z48" s="177"/>
      <c r="AA48" s="177"/>
      <c r="AB48" s="177"/>
      <c r="AC48" s="177"/>
      <c r="AD48" s="177"/>
      <c r="AE48" s="177"/>
      <c r="AF48" s="177"/>
      <c r="AG48" s="177"/>
      <c r="AH48" s="177"/>
      <c r="AI48" s="177"/>
      <c r="AJ48" s="177"/>
      <c r="AK48" s="177"/>
      <c r="AL48" s="177"/>
      <c r="AM48" s="177"/>
      <c r="AN48" s="177"/>
      <c r="AO48" s="177"/>
      <c r="AP48" s="177"/>
      <c r="AQ48" s="177"/>
      <c r="AR48" s="177"/>
      <c r="AS48" s="177"/>
      <c r="AT48" s="177"/>
      <c r="AU48" s="177"/>
      <c r="AV48" s="177"/>
      <c r="AW48" s="177"/>
      <c r="AX48" s="177"/>
      <c r="AY48" s="177"/>
      <c r="AZ48" s="177"/>
    </row>
    <row r="49" spans="2:52" x14ac:dyDescent="0.25">
      <c r="B49" s="177"/>
      <c r="C49" s="177"/>
      <c r="D49" s="177"/>
      <c r="E49" s="177"/>
      <c r="F49" s="177"/>
      <c r="G49" s="177"/>
      <c r="H49" s="177"/>
      <c r="I49" s="177"/>
      <c r="J49" s="177"/>
      <c r="K49" s="177"/>
      <c r="L49" s="177"/>
      <c r="M49" s="177"/>
      <c r="N49" s="177"/>
      <c r="O49" s="177"/>
      <c r="P49" s="177"/>
      <c r="Q49" s="177"/>
      <c r="R49" s="177"/>
      <c r="S49" s="177"/>
      <c r="T49" s="177"/>
      <c r="U49" s="177"/>
      <c r="V49" s="177"/>
      <c r="W49" s="177"/>
      <c r="X49" s="177"/>
      <c r="Y49" s="177"/>
      <c r="Z49" s="177"/>
      <c r="AA49" s="177"/>
      <c r="AB49" s="177"/>
      <c r="AC49" s="177"/>
      <c r="AD49" s="177"/>
      <c r="AE49" s="177"/>
      <c r="AF49" s="177"/>
      <c r="AG49" s="177"/>
      <c r="AH49" s="177"/>
      <c r="AI49" s="177"/>
      <c r="AJ49" s="177"/>
      <c r="AK49" s="177"/>
      <c r="AL49" s="177"/>
      <c r="AM49" s="177"/>
      <c r="AN49" s="177"/>
      <c r="AO49" s="177"/>
      <c r="AP49" s="177"/>
      <c r="AQ49" s="177"/>
      <c r="AR49" s="177"/>
      <c r="AS49" s="177"/>
      <c r="AT49" s="177"/>
      <c r="AU49" s="177"/>
      <c r="AV49" s="177"/>
      <c r="AW49" s="177"/>
      <c r="AX49" s="177"/>
      <c r="AY49" s="177"/>
      <c r="AZ49" s="177"/>
    </row>
    <row r="50" spans="2:52" x14ac:dyDescent="0.25">
      <c r="B50" s="177"/>
      <c r="C50" s="177"/>
      <c r="D50" s="177"/>
      <c r="E50" s="177"/>
      <c r="F50" s="177"/>
      <c r="G50" s="177"/>
      <c r="H50" s="177"/>
      <c r="I50" s="177"/>
      <c r="J50" s="177"/>
      <c r="K50" s="177"/>
      <c r="L50" s="177"/>
      <c r="M50" s="177"/>
      <c r="N50" s="177"/>
      <c r="O50" s="177"/>
      <c r="P50" s="177"/>
      <c r="Q50" s="177"/>
      <c r="R50" s="177"/>
      <c r="S50" s="177"/>
      <c r="T50" s="177"/>
      <c r="U50" s="177"/>
      <c r="V50" s="177"/>
      <c r="W50" s="177"/>
      <c r="X50" s="177"/>
      <c r="Y50" s="177"/>
      <c r="Z50" s="177"/>
      <c r="AA50" s="177"/>
      <c r="AB50" s="177"/>
      <c r="AC50" s="177"/>
      <c r="AD50" s="177"/>
      <c r="AE50" s="177"/>
      <c r="AF50" s="177"/>
      <c r="AG50" s="177"/>
      <c r="AH50" s="177"/>
      <c r="AI50" s="177"/>
      <c r="AJ50" s="177"/>
      <c r="AK50" s="177"/>
      <c r="AL50" s="177"/>
      <c r="AM50" s="177"/>
      <c r="AN50" s="177"/>
      <c r="AO50" s="177"/>
      <c r="AP50" s="177"/>
      <c r="AQ50" s="177"/>
      <c r="AR50" s="177"/>
      <c r="AS50" s="177"/>
      <c r="AT50" s="177"/>
      <c r="AU50" s="177"/>
      <c r="AV50" s="177"/>
      <c r="AW50" s="177"/>
      <c r="AX50" s="177"/>
      <c r="AY50" s="177"/>
      <c r="AZ50" s="177"/>
    </row>
    <row r="51" spans="2:52" x14ac:dyDescent="0.25">
      <c r="B51" s="177"/>
      <c r="C51" s="177"/>
      <c r="D51" s="177"/>
      <c r="E51" s="177"/>
      <c r="F51" s="177"/>
      <c r="G51" s="177"/>
      <c r="H51" s="177"/>
      <c r="I51" s="177"/>
      <c r="J51" s="177"/>
      <c r="K51" s="177"/>
      <c r="L51" s="177"/>
      <c r="M51" s="177"/>
      <c r="N51" s="177"/>
      <c r="O51" s="177"/>
      <c r="P51" s="177"/>
      <c r="Q51" s="177"/>
      <c r="R51" s="177"/>
      <c r="S51" s="177"/>
      <c r="T51" s="177"/>
      <c r="U51" s="177"/>
      <c r="V51" s="177"/>
      <c r="W51" s="177"/>
      <c r="X51" s="177"/>
      <c r="Y51" s="177"/>
      <c r="Z51" s="177"/>
      <c r="AA51" s="177"/>
      <c r="AB51" s="177"/>
      <c r="AC51" s="177"/>
      <c r="AD51" s="177"/>
      <c r="AE51" s="177"/>
      <c r="AF51" s="177"/>
      <c r="AG51" s="177"/>
      <c r="AH51" s="177"/>
      <c r="AI51" s="177"/>
      <c r="AJ51" s="177"/>
      <c r="AK51" s="177"/>
      <c r="AL51" s="177"/>
      <c r="AM51" s="177"/>
      <c r="AN51" s="177"/>
      <c r="AO51" s="177"/>
      <c r="AP51" s="177"/>
      <c r="AQ51" s="177"/>
      <c r="AR51" s="177"/>
      <c r="AS51" s="177"/>
      <c r="AT51" s="177"/>
      <c r="AU51" s="177"/>
      <c r="AV51" s="177"/>
      <c r="AW51" s="177"/>
      <c r="AX51" s="177"/>
      <c r="AY51" s="177"/>
      <c r="AZ51" s="177"/>
    </row>
    <row r="52" spans="2:52" x14ac:dyDescent="0.25">
      <c r="B52" s="177"/>
      <c r="C52" s="177"/>
      <c r="D52" s="177"/>
      <c r="E52" s="177"/>
      <c r="F52" s="177"/>
      <c r="G52" s="177"/>
      <c r="H52" s="177"/>
      <c r="I52" s="177"/>
      <c r="J52" s="177"/>
      <c r="K52" s="177"/>
      <c r="L52" s="177"/>
      <c r="M52" s="177"/>
      <c r="N52" s="177"/>
      <c r="O52" s="177"/>
      <c r="P52" s="177"/>
      <c r="Q52" s="177"/>
      <c r="R52" s="177"/>
      <c r="S52" s="177"/>
      <c r="T52" s="177"/>
      <c r="U52" s="177"/>
      <c r="V52" s="177"/>
      <c r="W52" s="177"/>
      <c r="X52" s="177"/>
      <c r="Y52" s="177"/>
      <c r="Z52" s="177"/>
      <c r="AA52" s="177"/>
      <c r="AB52" s="177"/>
      <c r="AC52" s="177"/>
      <c r="AD52" s="177"/>
      <c r="AE52" s="177"/>
      <c r="AF52" s="177"/>
      <c r="AG52" s="177"/>
      <c r="AH52" s="177"/>
      <c r="AI52" s="177"/>
      <c r="AJ52" s="177"/>
      <c r="AK52" s="177"/>
      <c r="AL52" s="177"/>
      <c r="AM52" s="177"/>
      <c r="AN52" s="177"/>
      <c r="AO52" s="177"/>
      <c r="AP52" s="177"/>
      <c r="AQ52" s="177"/>
      <c r="AR52" s="177"/>
      <c r="AS52" s="177"/>
      <c r="AT52" s="177"/>
      <c r="AU52" s="177"/>
      <c r="AV52" s="177"/>
      <c r="AW52" s="177"/>
      <c r="AX52" s="177"/>
      <c r="AY52" s="177"/>
      <c r="AZ52" s="177"/>
    </row>
    <row r="53" spans="2:52" x14ac:dyDescent="0.25">
      <c r="B53" s="177"/>
      <c r="C53" s="177"/>
      <c r="D53" s="177"/>
      <c r="E53" s="177"/>
      <c r="F53" s="177"/>
      <c r="G53" s="177"/>
      <c r="H53" s="177"/>
      <c r="I53" s="177"/>
      <c r="J53" s="177"/>
      <c r="K53" s="177"/>
      <c r="L53" s="177"/>
      <c r="M53" s="177"/>
      <c r="N53" s="177"/>
      <c r="O53" s="177"/>
      <c r="P53" s="177"/>
      <c r="Q53" s="177"/>
      <c r="R53" s="177"/>
      <c r="S53" s="177"/>
      <c r="T53" s="177"/>
      <c r="U53" s="177"/>
      <c r="V53" s="177"/>
      <c r="W53" s="177"/>
      <c r="X53" s="177"/>
      <c r="Y53" s="177"/>
      <c r="Z53" s="177"/>
      <c r="AA53" s="177"/>
      <c r="AB53" s="177"/>
      <c r="AC53" s="177"/>
      <c r="AD53" s="177"/>
      <c r="AE53" s="177"/>
      <c r="AF53" s="177"/>
      <c r="AG53" s="177"/>
      <c r="AH53" s="177"/>
      <c r="AI53" s="177"/>
      <c r="AJ53" s="177"/>
      <c r="AK53" s="177"/>
      <c r="AL53" s="177"/>
      <c r="AM53" s="177"/>
      <c r="AN53" s="177"/>
      <c r="AO53" s="177"/>
      <c r="AP53" s="177"/>
      <c r="AQ53" s="177"/>
      <c r="AR53" s="177"/>
      <c r="AS53" s="177"/>
      <c r="AT53" s="177"/>
      <c r="AU53" s="177"/>
      <c r="AV53" s="177"/>
      <c r="AW53" s="177"/>
      <c r="AX53" s="177"/>
      <c r="AY53" s="177"/>
      <c r="AZ53" s="177"/>
    </row>
    <row r="54" spans="2:52" x14ac:dyDescent="0.25">
      <c r="B54" s="177"/>
      <c r="C54" s="177"/>
      <c r="D54" s="177"/>
      <c r="E54" s="177"/>
      <c r="F54" s="177"/>
      <c r="G54" s="177"/>
      <c r="H54" s="177"/>
      <c r="I54" s="177"/>
      <c r="J54" s="177"/>
      <c r="K54" s="177"/>
      <c r="L54" s="177"/>
      <c r="M54" s="177"/>
      <c r="N54" s="177"/>
      <c r="O54" s="177"/>
      <c r="P54" s="177"/>
      <c r="Q54" s="177"/>
      <c r="R54" s="177"/>
      <c r="S54" s="177"/>
      <c r="T54" s="177"/>
      <c r="U54" s="177"/>
      <c r="V54" s="177"/>
      <c r="W54" s="177"/>
      <c r="X54" s="177"/>
      <c r="Y54" s="177"/>
      <c r="Z54" s="177"/>
      <c r="AA54" s="177"/>
      <c r="AB54" s="177"/>
      <c r="AC54" s="177"/>
      <c r="AD54" s="177"/>
      <c r="AE54" s="177"/>
      <c r="AF54" s="177"/>
      <c r="AG54" s="177"/>
      <c r="AH54" s="177"/>
      <c r="AI54" s="177"/>
      <c r="AJ54" s="177"/>
      <c r="AK54" s="177"/>
      <c r="AL54" s="177"/>
      <c r="AM54" s="177"/>
      <c r="AN54" s="177"/>
      <c r="AO54" s="177"/>
      <c r="AP54" s="177"/>
      <c r="AQ54" s="177"/>
      <c r="AR54" s="177"/>
      <c r="AS54" s="177"/>
      <c r="AT54" s="177"/>
      <c r="AU54" s="177"/>
      <c r="AV54" s="177"/>
      <c r="AW54" s="177"/>
      <c r="AX54" s="177"/>
      <c r="AY54" s="177"/>
      <c r="AZ54" s="177"/>
    </row>
    <row r="55" spans="2:52" x14ac:dyDescent="0.25">
      <c r="B55" s="177"/>
      <c r="C55" s="177"/>
      <c r="D55" s="177"/>
      <c r="E55" s="177"/>
      <c r="F55" s="177"/>
      <c r="G55" s="177"/>
      <c r="H55" s="177"/>
      <c r="I55" s="177"/>
      <c r="J55" s="177"/>
      <c r="K55" s="177"/>
      <c r="L55" s="177"/>
      <c r="M55" s="177"/>
      <c r="N55" s="177"/>
      <c r="O55" s="177"/>
      <c r="P55" s="177"/>
      <c r="Q55" s="177"/>
      <c r="R55" s="177"/>
      <c r="S55" s="177"/>
      <c r="T55" s="177"/>
      <c r="U55" s="177"/>
      <c r="V55" s="177"/>
      <c r="W55" s="177"/>
      <c r="X55" s="177"/>
      <c r="Y55" s="177"/>
      <c r="Z55" s="177"/>
      <c r="AA55" s="177"/>
      <c r="AB55" s="177"/>
      <c r="AC55" s="177"/>
      <c r="AD55" s="177"/>
      <c r="AE55" s="177"/>
      <c r="AF55" s="177"/>
      <c r="AG55" s="177"/>
      <c r="AH55" s="177"/>
      <c r="AI55" s="177"/>
      <c r="AJ55" s="177"/>
      <c r="AK55" s="177"/>
      <c r="AL55" s="177"/>
      <c r="AM55" s="177"/>
      <c r="AN55" s="177"/>
      <c r="AO55" s="177"/>
      <c r="AP55" s="177"/>
      <c r="AQ55" s="177"/>
      <c r="AR55" s="177"/>
      <c r="AS55" s="177"/>
      <c r="AT55" s="177"/>
      <c r="AU55" s="177"/>
      <c r="AV55" s="177"/>
      <c r="AW55" s="177"/>
      <c r="AX55" s="177"/>
      <c r="AY55" s="177"/>
      <c r="AZ55" s="177"/>
    </row>
    <row r="56" spans="2:52" x14ac:dyDescent="0.25">
      <c r="B56" s="177"/>
      <c r="C56" s="177"/>
      <c r="D56" s="177"/>
      <c r="E56" s="177"/>
      <c r="F56" s="177"/>
      <c r="G56" s="177"/>
      <c r="H56" s="177"/>
      <c r="I56" s="177"/>
      <c r="J56" s="177"/>
      <c r="K56" s="177"/>
      <c r="L56" s="177"/>
      <c r="M56" s="177"/>
      <c r="N56" s="177"/>
      <c r="O56" s="177"/>
      <c r="P56" s="177"/>
      <c r="Q56" s="177"/>
      <c r="R56" s="177"/>
      <c r="S56" s="177"/>
      <c r="T56" s="177"/>
      <c r="U56" s="177"/>
      <c r="V56" s="177"/>
      <c r="W56" s="177"/>
      <c r="X56" s="177"/>
      <c r="Y56" s="177"/>
      <c r="Z56" s="177"/>
      <c r="AA56" s="177"/>
      <c r="AB56" s="177"/>
      <c r="AC56" s="177"/>
      <c r="AD56" s="177"/>
      <c r="AE56" s="177"/>
      <c r="AF56" s="177"/>
      <c r="AG56" s="177"/>
      <c r="AH56" s="177"/>
      <c r="AI56" s="177"/>
      <c r="AJ56" s="177"/>
      <c r="AK56" s="177"/>
      <c r="AL56" s="177"/>
      <c r="AM56" s="177"/>
      <c r="AN56" s="177"/>
      <c r="AO56" s="177"/>
      <c r="AP56" s="177"/>
      <c r="AQ56" s="177"/>
      <c r="AR56" s="177"/>
      <c r="AS56" s="177"/>
      <c r="AT56" s="177"/>
      <c r="AU56" s="177"/>
      <c r="AV56" s="177"/>
      <c r="AW56" s="177"/>
      <c r="AX56" s="177"/>
      <c r="AY56" s="177"/>
      <c r="AZ56" s="177"/>
    </row>
    <row r="57" spans="2:52" x14ac:dyDescent="0.25">
      <c r="B57" s="177"/>
      <c r="C57" s="177"/>
      <c r="D57" s="177"/>
      <c r="E57" s="177"/>
      <c r="F57" s="177"/>
      <c r="G57" s="177"/>
      <c r="H57" s="177"/>
      <c r="I57" s="177"/>
      <c r="J57" s="177"/>
      <c r="K57" s="177"/>
      <c r="L57" s="177"/>
      <c r="M57" s="177"/>
      <c r="N57" s="177"/>
      <c r="O57" s="177"/>
      <c r="P57" s="177"/>
      <c r="Q57" s="177"/>
      <c r="R57" s="177"/>
      <c r="S57" s="177"/>
      <c r="T57" s="177"/>
      <c r="U57" s="177"/>
      <c r="V57" s="177"/>
      <c r="W57" s="177"/>
      <c r="X57" s="177"/>
      <c r="Y57" s="177"/>
      <c r="Z57" s="177"/>
      <c r="AA57" s="177"/>
      <c r="AB57" s="177"/>
      <c r="AC57" s="177"/>
      <c r="AD57" s="177"/>
      <c r="AE57" s="177"/>
      <c r="AF57" s="177"/>
      <c r="AG57" s="177"/>
      <c r="AH57" s="177"/>
      <c r="AI57" s="177"/>
      <c r="AJ57" s="177"/>
      <c r="AK57" s="177"/>
      <c r="AL57" s="177"/>
      <c r="AM57" s="177"/>
      <c r="AN57" s="177"/>
      <c r="AO57" s="177"/>
      <c r="AP57" s="177"/>
      <c r="AQ57" s="177"/>
      <c r="AR57" s="177"/>
      <c r="AS57" s="177"/>
      <c r="AT57" s="177"/>
      <c r="AU57" s="177"/>
      <c r="AV57" s="177"/>
      <c r="AW57" s="177"/>
      <c r="AX57" s="177"/>
      <c r="AY57" s="177"/>
      <c r="AZ57" s="177"/>
    </row>
    <row r="58" spans="2:52" x14ac:dyDescent="0.25">
      <c r="B58" s="177"/>
      <c r="C58" s="177"/>
      <c r="D58" s="177"/>
      <c r="E58" s="177"/>
      <c r="F58" s="177"/>
      <c r="G58" s="177"/>
      <c r="H58" s="177"/>
      <c r="I58" s="177"/>
      <c r="J58" s="177"/>
      <c r="K58" s="177"/>
      <c r="L58" s="177"/>
      <c r="M58" s="177"/>
      <c r="N58" s="177"/>
      <c r="O58" s="177"/>
      <c r="P58" s="177"/>
      <c r="Q58" s="177"/>
      <c r="R58" s="177"/>
      <c r="S58" s="177"/>
      <c r="T58" s="177"/>
      <c r="U58" s="177"/>
      <c r="V58" s="177"/>
      <c r="W58" s="177"/>
      <c r="X58" s="177"/>
      <c r="Y58" s="177"/>
      <c r="Z58" s="177"/>
      <c r="AA58" s="177"/>
      <c r="AB58" s="177"/>
      <c r="AC58" s="177"/>
      <c r="AD58" s="177"/>
      <c r="AE58" s="177"/>
      <c r="AF58" s="177"/>
      <c r="AG58" s="177"/>
      <c r="AH58" s="177"/>
      <c r="AI58" s="177"/>
      <c r="AJ58" s="177"/>
      <c r="AK58" s="177"/>
      <c r="AL58" s="177"/>
      <c r="AM58" s="177"/>
      <c r="AN58" s="177"/>
      <c r="AO58" s="177"/>
      <c r="AP58" s="177"/>
      <c r="AQ58" s="177"/>
      <c r="AR58" s="177"/>
      <c r="AS58" s="177"/>
      <c r="AT58" s="177"/>
      <c r="AU58" s="177"/>
      <c r="AV58" s="177"/>
      <c r="AW58" s="177"/>
      <c r="AX58" s="177"/>
      <c r="AY58" s="177"/>
      <c r="AZ58" s="177"/>
    </row>
    <row r="59" spans="2:52" x14ac:dyDescent="0.25">
      <c r="B59" s="177"/>
      <c r="C59" s="177"/>
      <c r="D59" s="177"/>
      <c r="E59" s="177"/>
      <c r="F59" s="177"/>
      <c r="G59" s="177"/>
      <c r="H59" s="177"/>
      <c r="I59" s="177"/>
      <c r="J59" s="177"/>
      <c r="K59" s="177"/>
      <c r="L59" s="177"/>
      <c r="M59" s="177"/>
      <c r="N59" s="177"/>
      <c r="O59" s="177"/>
      <c r="P59" s="177"/>
      <c r="Q59" s="177"/>
      <c r="R59" s="177"/>
      <c r="S59" s="177"/>
      <c r="T59" s="177"/>
      <c r="U59" s="177"/>
      <c r="V59" s="177"/>
      <c r="W59" s="177"/>
      <c r="X59" s="177"/>
      <c r="Y59" s="177"/>
      <c r="Z59" s="177"/>
      <c r="AA59" s="177"/>
      <c r="AB59" s="177"/>
      <c r="AC59" s="177"/>
      <c r="AD59" s="177"/>
      <c r="AE59" s="177"/>
      <c r="AF59" s="177"/>
      <c r="AG59" s="177"/>
      <c r="AH59" s="177"/>
      <c r="AI59" s="177"/>
      <c r="AJ59" s="177"/>
      <c r="AK59" s="177"/>
      <c r="AL59" s="177"/>
      <c r="AM59" s="177"/>
      <c r="AN59" s="177"/>
      <c r="AO59" s="177"/>
      <c r="AP59" s="177"/>
      <c r="AQ59" s="177"/>
      <c r="AR59" s="177"/>
      <c r="AS59" s="177"/>
      <c r="AT59" s="177"/>
      <c r="AU59" s="177"/>
      <c r="AV59" s="177"/>
      <c r="AW59" s="177"/>
      <c r="AX59" s="177"/>
      <c r="AY59" s="177"/>
      <c r="AZ59" s="177"/>
    </row>
    <row r="60" spans="2:52" x14ac:dyDescent="0.25">
      <c r="B60" s="177"/>
      <c r="C60" s="177"/>
      <c r="D60" s="177"/>
      <c r="E60" s="177"/>
      <c r="F60" s="177"/>
      <c r="G60" s="177"/>
      <c r="H60" s="177"/>
      <c r="I60" s="177"/>
      <c r="J60" s="177"/>
      <c r="K60" s="177"/>
      <c r="L60" s="177"/>
      <c r="M60" s="177"/>
      <c r="N60" s="177"/>
      <c r="O60" s="177"/>
      <c r="P60" s="177"/>
      <c r="Q60" s="177"/>
      <c r="R60" s="177"/>
      <c r="S60" s="177"/>
      <c r="T60" s="177"/>
      <c r="U60" s="177"/>
      <c r="V60" s="177"/>
      <c r="W60" s="177"/>
      <c r="X60" s="177"/>
      <c r="Y60" s="177"/>
      <c r="Z60" s="177"/>
      <c r="AA60" s="177"/>
      <c r="AB60" s="177"/>
      <c r="AC60" s="177"/>
      <c r="AD60" s="177"/>
      <c r="AE60" s="177"/>
      <c r="AF60" s="177"/>
      <c r="AG60" s="177"/>
      <c r="AH60" s="177"/>
      <c r="AI60" s="177"/>
      <c r="AJ60" s="177"/>
      <c r="AK60" s="177"/>
      <c r="AL60" s="177"/>
      <c r="AM60" s="177"/>
      <c r="AN60" s="177"/>
      <c r="AO60" s="177"/>
      <c r="AP60" s="177"/>
      <c r="AQ60" s="177"/>
      <c r="AR60" s="177"/>
      <c r="AS60" s="177"/>
      <c r="AT60" s="177"/>
      <c r="AU60" s="177"/>
      <c r="AV60" s="177"/>
      <c r="AW60" s="177"/>
      <c r="AX60" s="177"/>
      <c r="AY60" s="177"/>
      <c r="AZ60" s="177"/>
    </row>
    <row r="61" spans="2:52" x14ac:dyDescent="0.25">
      <c r="B61" s="177"/>
      <c r="C61" s="177"/>
      <c r="D61" s="177"/>
      <c r="E61" s="177"/>
      <c r="F61" s="177"/>
      <c r="G61" s="177"/>
      <c r="H61" s="177"/>
      <c r="I61" s="177"/>
      <c r="J61" s="177"/>
      <c r="K61" s="177"/>
      <c r="L61" s="177"/>
      <c r="M61" s="177"/>
      <c r="N61" s="177"/>
      <c r="O61" s="177"/>
      <c r="P61" s="177"/>
      <c r="Q61" s="177"/>
      <c r="R61" s="177"/>
      <c r="S61" s="177"/>
      <c r="T61" s="177"/>
      <c r="U61" s="177"/>
      <c r="V61" s="177"/>
      <c r="W61" s="177"/>
      <c r="X61" s="177"/>
      <c r="Y61" s="177"/>
      <c r="Z61" s="177"/>
      <c r="AA61" s="177"/>
      <c r="AB61" s="177"/>
      <c r="AC61" s="177"/>
      <c r="AD61" s="177"/>
      <c r="AE61" s="177"/>
      <c r="AF61" s="177"/>
      <c r="AG61" s="177"/>
      <c r="AH61" s="177"/>
      <c r="AI61" s="177"/>
      <c r="AJ61" s="177"/>
      <c r="AK61" s="177"/>
      <c r="AL61" s="177"/>
      <c r="AM61" s="177"/>
      <c r="AN61" s="177"/>
      <c r="AO61" s="177"/>
      <c r="AP61" s="177"/>
      <c r="AQ61" s="177"/>
      <c r="AR61" s="177"/>
      <c r="AS61" s="177"/>
      <c r="AT61" s="177"/>
      <c r="AU61" s="177"/>
      <c r="AV61" s="177"/>
      <c r="AW61" s="177"/>
      <c r="AX61" s="177"/>
      <c r="AY61" s="177"/>
      <c r="AZ61" s="177"/>
    </row>
    <row r="62" spans="2:52" x14ac:dyDescent="0.25">
      <c r="B62" s="177"/>
      <c r="C62" s="177"/>
      <c r="D62" s="177"/>
      <c r="E62" s="177"/>
      <c r="F62" s="177"/>
      <c r="G62" s="177"/>
      <c r="H62" s="177"/>
      <c r="I62" s="177"/>
      <c r="J62" s="177"/>
      <c r="K62" s="177"/>
      <c r="L62" s="177"/>
      <c r="M62" s="177"/>
      <c r="N62" s="177"/>
      <c r="O62" s="177"/>
      <c r="P62" s="177"/>
      <c r="Q62" s="177"/>
      <c r="R62" s="177"/>
      <c r="S62" s="177"/>
      <c r="T62" s="177"/>
      <c r="U62" s="177"/>
      <c r="V62" s="177"/>
      <c r="W62" s="177"/>
      <c r="X62" s="177"/>
      <c r="Y62" s="177"/>
      <c r="Z62" s="177"/>
      <c r="AA62" s="177"/>
      <c r="AB62" s="177"/>
      <c r="AC62" s="177"/>
      <c r="AD62" s="177"/>
      <c r="AE62" s="177"/>
      <c r="AF62" s="177"/>
      <c r="AG62" s="177"/>
      <c r="AH62" s="177"/>
      <c r="AI62" s="177"/>
      <c r="AJ62" s="177"/>
      <c r="AK62" s="177"/>
      <c r="AL62" s="177"/>
      <c r="AM62" s="177"/>
      <c r="AN62" s="177"/>
      <c r="AO62" s="177"/>
      <c r="AP62" s="177"/>
      <c r="AQ62" s="177"/>
      <c r="AR62" s="177"/>
      <c r="AS62" s="177"/>
      <c r="AT62" s="177"/>
      <c r="AU62" s="177"/>
      <c r="AV62" s="177"/>
      <c r="AW62" s="177"/>
      <c r="AX62" s="177"/>
      <c r="AY62" s="177"/>
      <c r="AZ62" s="177"/>
    </row>
    <row r="63" spans="2:52" x14ac:dyDescent="0.25">
      <c r="B63" s="177"/>
      <c r="C63" s="177"/>
      <c r="D63" s="177"/>
      <c r="E63" s="177"/>
      <c r="F63" s="177"/>
      <c r="G63" s="177"/>
      <c r="H63" s="177"/>
      <c r="I63" s="177"/>
      <c r="J63" s="177"/>
      <c r="K63" s="177"/>
      <c r="L63" s="177"/>
      <c r="M63" s="177"/>
      <c r="N63" s="177"/>
      <c r="O63" s="177"/>
      <c r="P63" s="177"/>
      <c r="Q63" s="177"/>
      <c r="R63" s="177"/>
      <c r="S63" s="177"/>
      <c r="T63" s="177"/>
      <c r="U63" s="177"/>
      <c r="V63" s="177"/>
      <c r="W63" s="177"/>
      <c r="X63" s="177"/>
      <c r="Y63" s="177"/>
      <c r="Z63" s="177"/>
      <c r="AA63" s="177"/>
      <c r="AB63" s="177"/>
      <c r="AC63" s="177"/>
      <c r="AD63" s="177"/>
      <c r="AE63" s="177"/>
      <c r="AF63" s="177"/>
      <c r="AG63" s="177"/>
      <c r="AH63" s="177"/>
      <c r="AI63" s="177"/>
      <c r="AJ63" s="177"/>
      <c r="AK63" s="177"/>
      <c r="AL63" s="177"/>
      <c r="AM63" s="177"/>
      <c r="AN63" s="177"/>
      <c r="AO63" s="177"/>
      <c r="AP63" s="177"/>
      <c r="AQ63" s="177"/>
      <c r="AR63" s="177"/>
      <c r="AS63" s="177"/>
      <c r="AT63" s="177"/>
      <c r="AU63" s="177"/>
      <c r="AV63" s="177"/>
      <c r="AW63" s="177"/>
      <c r="AX63" s="177"/>
      <c r="AY63" s="177"/>
      <c r="AZ63" s="177"/>
    </row>
    <row r="64" spans="2:52" x14ac:dyDescent="0.25">
      <c r="B64" s="177"/>
      <c r="C64" s="177"/>
      <c r="D64" s="177"/>
      <c r="E64" s="177"/>
      <c r="F64" s="177"/>
      <c r="G64" s="177"/>
      <c r="H64" s="177"/>
      <c r="I64" s="177"/>
      <c r="J64" s="177"/>
      <c r="K64" s="177"/>
      <c r="L64" s="177"/>
      <c r="M64" s="177"/>
      <c r="N64" s="177"/>
      <c r="O64" s="177"/>
      <c r="P64" s="177"/>
      <c r="Q64" s="177"/>
      <c r="R64" s="177"/>
      <c r="S64" s="177"/>
      <c r="T64" s="177"/>
      <c r="U64" s="177"/>
      <c r="V64" s="177"/>
      <c r="W64" s="177"/>
      <c r="X64" s="177"/>
      <c r="Y64" s="177"/>
      <c r="Z64" s="177"/>
      <c r="AA64" s="177"/>
      <c r="AB64" s="177"/>
      <c r="AC64" s="177"/>
      <c r="AD64" s="177"/>
      <c r="AE64" s="177"/>
      <c r="AF64" s="177"/>
      <c r="AG64" s="177"/>
      <c r="AH64" s="177"/>
      <c r="AI64" s="177"/>
      <c r="AJ64" s="177"/>
      <c r="AK64" s="177"/>
      <c r="AL64" s="177"/>
      <c r="AM64" s="177"/>
      <c r="AN64" s="177"/>
      <c r="AO64" s="177"/>
      <c r="AP64" s="177"/>
      <c r="AQ64" s="177"/>
      <c r="AR64" s="177"/>
      <c r="AS64" s="177"/>
      <c r="AT64" s="177"/>
      <c r="AU64" s="177"/>
      <c r="AV64" s="177"/>
      <c r="AW64" s="177"/>
      <c r="AX64" s="177"/>
      <c r="AY64" s="177"/>
      <c r="AZ64" s="177"/>
    </row>
    <row r="65" spans="2:52" x14ac:dyDescent="0.25">
      <c r="B65" s="177"/>
      <c r="C65" s="177"/>
      <c r="D65" s="177"/>
      <c r="E65" s="177"/>
      <c r="F65" s="177"/>
      <c r="G65" s="177"/>
      <c r="H65" s="177"/>
      <c r="I65" s="177"/>
      <c r="J65" s="177"/>
      <c r="K65" s="177"/>
      <c r="L65" s="177"/>
      <c r="M65" s="177"/>
      <c r="N65" s="177"/>
      <c r="O65" s="177"/>
      <c r="P65" s="177"/>
      <c r="Q65" s="177"/>
      <c r="R65" s="177"/>
      <c r="S65" s="177"/>
      <c r="T65" s="177"/>
      <c r="U65" s="177"/>
      <c r="V65" s="177"/>
      <c r="W65" s="177"/>
      <c r="X65" s="177"/>
      <c r="Y65" s="177"/>
      <c r="Z65" s="177"/>
      <c r="AA65" s="177"/>
      <c r="AB65" s="177"/>
      <c r="AC65" s="177"/>
      <c r="AD65" s="177"/>
      <c r="AE65" s="177"/>
      <c r="AF65" s="177"/>
      <c r="AG65" s="177"/>
      <c r="AH65" s="177"/>
      <c r="AI65" s="177"/>
      <c r="AJ65" s="177"/>
      <c r="AK65" s="177"/>
      <c r="AL65" s="177"/>
      <c r="AM65" s="177"/>
      <c r="AN65" s="177"/>
      <c r="AO65" s="177"/>
      <c r="AP65" s="177"/>
      <c r="AQ65" s="177"/>
      <c r="AR65" s="177"/>
      <c r="AS65" s="177"/>
      <c r="AT65" s="177"/>
      <c r="AU65" s="177"/>
      <c r="AV65" s="177"/>
      <c r="AW65" s="177"/>
      <c r="AX65" s="177"/>
      <c r="AY65" s="177"/>
      <c r="AZ65" s="177"/>
    </row>
    <row r="66" spans="2:52" x14ac:dyDescent="0.25">
      <c r="B66" s="177"/>
      <c r="C66" s="177"/>
      <c r="D66" s="177"/>
      <c r="E66" s="177"/>
      <c r="F66" s="177"/>
      <c r="G66" s="177"/>
      <c r="H66" s="177"/>
      <c r="I66" s="177"/>
      <c r="J66" s="177"/>
      <c r="K66" s="177"/>
      <c r="L66" s="177"/>
      <c r="M66" s="177"/>
      <c r="N66" s="177"/>
      <c r="O66" s="177"/>
      <c r="P66" s="177"/>
      <c r="Q66" s="177"/>
      <c r="R66" s="177"/>
      <c r="S66" s="177"/>
      <c r="T66" s="177"/>
      <c r="U66" s="177"/>
      <c r="V66" s="177"/>
      <c r="W66" s="177"/>
      <c r="X66" s="177"/>
      <c r="Y66" s="177"/>
      <c r="Z66" s="177"/>
      <c r="AA66" s="177"/>
      <c r="AB66" s="177"/>
      <c r="AC66" s="177"/>
      <c r="AD66" s="177"/>
      <c r="AE66" s="177"/>
      <c r="AF66" s="177"/>
      <c r="AG66" s="177"/>
      <c r="AH66" s="177"/>
      <c r="AI66" s="177"/>
      <c r="AJ66" s="177"/>
      <c r="AK66" s="177"/>
      <c r="AL66" s="177"/>
      <c r="AM66" s="177"/>
      <c r="AN66" s="177"/>
      <c r="AO66" s="177"/>
      <c r="AP66" s="177"/>
      <c r="AQ66" s="177"/>
      <c r="AR66" s="177"/>
      <c r="AS66" s="177"/>
      <c r="AT66" s="177"/>
      <c r="AU66" s="177"/>
      <c r="AV66" s="177"/>
      <c r="AW66" s="177"/>
      <c r="AX66" s="177"/>
      <c r="AY66" s="177"/>
      <c r="AZ66" s="177"/>
    </row>
    <row r="67" spans="2:52" x14ac:dyDescent="0.25">
      <c r="B67" s="177"/>
      <c r="C67" s="177"/>
      <c r="D67" s="177"/>
      <c r="E67" s="177"/>
      <c r="F67" s="177"/>
      <c r="G67" s="177"/>
      <c r="H67" s="177"/>
      <c r="I67" s="177"/>
      <c r="J67" s="177"/>
      <c r="K67" s="177"/>
      <c r="L67" s="177"/>
      <c r="M67" s="177"/>
      <c r="N67" s="177"/>
      <c r="O67" s="177"/>
      <c r="P67" s="177"/>
      <c r="Q67" s="177"/>
      <c r="R67" s="177"/>
      <c r="S67" s="177"/>
      <c r="T67" s="177"/>
      <c r="U67" s="177"/>
      <c r="V67" s="177"/>
      <c r="W67" s="177"/>
      <c r="X67" s="177"/>
      <c r="Y67" s="177"/>
      <c r="Z67" s="177"/>
      <c r="AA67" s="177"/>
      <c r="AB67" s="177"/>
      <c r="AC67" s="177"/>
      <c r="AD67" s="177"/>
      <c r="AE67" s="177"/>
      <c r="AF67" s="177"/>
      <c r="AG67" s="177"/>
      <c r="AH67" s="177"/>
      <c r="AI67" s="177"/>
      <c r="AJ67" s="177"/>
      <c r="AK67" s="177"/>
      <c r="AL67" s="177"/>
      <c r="AM67" s="177"/>
      <c r="AN67" s="177"/>
      <c r="AO67" s="177"/>
      <c r="AP67" s="177"/>
      <c r="AQ67" s="177"/>
      <c r="AR67" s="177"/>
      <c r="AS67" s="177"/>
      <c r="AT67" s="177"/>
      <c r="AU67" s="177"/>
      <c r="AV67" s="177"/>
      <c r="AW67" s="177"/>
      <c r="AX67" s="177"/>
      <c r="AY67" s="177"/>
      <c r="AZ67" s="177"/>
    </row>
    <row r="68" spans="2:52" x14ac:dyDescent="0.25">
      <c r="B68" s="177"/>
      <c r="C68" s="177"/>
      <c r="D68" s="177"/>
      <c r="E68" s="177"/>
      <c r="F68" s="177"/>
      <c r="G68" s="177"/>
      <c r="H68" s="177"/>
      <c r="I68" s="177"/>
      <c r="J68" s="177"/>
      <c r="K68" s="177"/>
      <c r="L68" s="177"/>
      <c r="M68" s="177"/>
      <c r="N68" s="177"/>
      <c r="O68" s="177"/>
      <c r="P68" s="177"/>
      <c r="Q68" s="177"/>
      <c r="R68" s="177"/>
      <c r="S68" s="177"/>
      <c r="T68" s="177"/>
      <c r="U68" s="177"/>
      <c r="V68" s="177"/>
      <c r="W68" s="177"/>
      <c r="X68" s="177"/>
      <c r="Y68" s="177"/>
      <c r="Z68" s="177"/>
      <c r="AA68" s="177"/>
      <c r="AB68" s="177"/>
      <c r="AC68" s="177"/>
      <c r="AD68" s="177"/>
      <c r="AE68" s="177"/>
      <c r="AF68" s="177"/>
      <c r="AG68" s="177"/>
      <c r="AH68" s="177"/>
      <c r="AI68" s="177"/>
      <c r="AJ68" s="177"/>
      <c r="AK68" s="177"/>
      <c r="AL68" s="177"/>
      <c r="AM68" s="177"/>
      <c r="AN68" s="177"/>
      <c r="AO68" s="177"/>
      <c r="AP68" s="177"/>
      <c r="AQ68" s="177"/>
      <c r="AR68" s="177"/>
      <c r="AS68" s="177"/>
      <c r="AT68" s="177"/>
      <c r="AU68" s="177"/>
      <c r="AV68" s="177"/>
      <c r="AW68" s="177"/>
      <c r="AX68" s="177"/>
      <c r="AY68" s="177"/>
      <c r="AZ68" s="177"/>
    </row>
    <row r="69" spans="2:52" x14ac:dyDescent="0.25">
      <c r="B69" s="177"/>
      <c r="C69" s="177"/>
      <c r="D69" s="177"/>
      <c r="E69" s="177"/>
      <c r="F69" s="177"/>
      <c r="G69" s="177"/>
      <c r="H69" s="177"/>
      <c r="I69" s="177"/>
      <c r="J69" s="177"/>
      <c r="K69" s="177"/>
      <c r="L69" s="177"/>
      <c r="M69" s="177"/>
      <c r="N69" s="177"/>
      <c r="O69" s="177"/>
      <c r="P69" s="177"/>
      <c r="Q69" s="177"/>
      <c r="R69" s="177"/>
      <c r="S69" s="177"/>
      <c r="T69" s="177"/>
      <c r="U69" s="177"/>
      <c r="V69" s="177"/>
      <c r="W69" s="177"/>
      <c r="X69" s="177"/>
      <c r="Y69" s="177"/>
      <c r="Z69" s="177"/>
      <c r="AA69" s="177"/>
      <c r="AB69" s="177"/>
      <c r="AC69" s="177"/>
      <c r="AD69" s="177"/>
      <c r="AE69" s="177"/>
      <c r="AF69" s="177"/>
      <c r="AG69" s="177"/>
      <c r="AH69" s="177"/>
      <c r="AI69" s="177"/>
      <c r="AJ69" s="177"/>
      <c r="AK69" s="177"/>
      <c r="AL69" s="177"/>
      <c r="AM69" s="177"/>
      <c r="AN69" s="177"/>
      <c r="AO69" s="177"/>
      <c r="AP69" s="177"/>
      <c r="AQ69" s="177"/>
      <c r="AR69" s="177"/>
      <c r="AS69" s="177"/>
      <c r="AT69" s="177"/>
      <c r="AU69" s="177"/>
      <c r="AV69" s="177"/>
      <c r="AW69" s="177"/>
      <c r="AX69" s="177"/>
      <c r="AY69" s="177"/>
      <c r="AZ69" s="177"/>
    </row>
    <row r="70" spans="2:52" x14ac:dyDescent="0.25">
      <c r="B70" s="177"/>
      <c r="C70" s="177"/>
      <c r="D70" s="177"/>
      <c r="E70" s="177"/>
      <c r="F70" s="177"/>
      <c r="G70" s="177"/>
      <c r="H70" s="177"/>
      <c r="I70" s="177"/>
      <c r="J70" s="177"/>
      <c r="K70" s="177"/>
      <c r="L70" s="177"/>
      <c r="M70" s="177"/>
      <c r="N70" s="177"/>
      <c r="O70" s="177"/>
      <c r="P70" s="177"/>
      <c r="Q70" s="177"/>
      <c r="R70" s="177"/>
      <c r="S70" s="177"/>
      <c r="T70" s="177"/>
      <c r="U70" s="177"/>
      <c r="V70" s="177"/>
      <c r="W70" s="177"/>
      <c r="X70" s="177"/>
      <c r="Y70" s="177"/>
      <c r="Z70" s="177"/>
      <c r="AA70" s="177"/>
      <c r="AB70" s="177"/>
      <c r="AC70" s="177"/>
      <c r="AD70" s="177"/>
      <c r="AE70" s="177"/>
      <c r="AF70" s="177"/>
      <c r="AG70" s="177"/>
      <c r="AH70" s="177"/>
      <c r="AI70" s="177"/>
      <c r="AJ70" s="177"/>
      <c r="AK70" s="177"/>
      <c r="AL70" s="177"/>
      <c r="AM70" s="177"/>
      <c r="AN70" s="177"/>
      <c r="AO70" s="177"/>
      <c r="AP70" s="177"/>
      <c r="AQ70" s="177"/>
      <c r="AR70" s="177"/>
      <c r="AS70" s="177"/>
      <c r="AT70" s="177"/>
      <c r="AU70" s="177"/>
      <c r="AV70" s="177"/>
      <c r="AW70" s="177"/>
      <c r="AX70" s="177"/>
      <c r="AY70" s="177"/>
      <c r="AZ70" s="177"/>
    </row>
    <row r="71" spans="2:52" x14ac:dyDescent="0.25">
      <c r="B71" s="177"/>
      <c r="C71" s="177"/>
      <c r="D71" s="177"/>
      <c r="E71" s="177"/>
      <c r="F71" s="177"/>
      <c r="G71" s="177"/>
      <c r="H71" s="177"/>
      <c r="I71" s="177"/>
      <c r="J71" s="177"/>
      <c r="K71" s="177"/>
      <c r="L71" s="177"/>
      <c r="M71" s="177"/>
      <c r="N71" s="177"/>
      <c r="O71" s="177"/>
      <c r="P71" s="177"/>
      <c r="Q71" s="177"/>
      <c r="R71" s="177"/>
      <c r="S71" s="177"/>
      <c r="T71" s="177"/>
      <c r="U71" s="177"/>
      <c r="V71" s="177"/>
      <c r="W71" s="177"/>
      <c r="X71" s="177"/>
      <c r="Y71" s="177"/>
      <c r="Z71" s="177"/>
      <c r="AA71" s="177"/>
      <c r="AB71" s="177"/>
      <c r="AC71" s="177"/>
      <c r="AD71" s="177"/>
      <c r="AE71" s="177"/>
      <c r="AF71" s="177"/>
      <c r="AG71" s="177"/>
      <c r="AH71" s="177"/>
      <c r="AI71" s="177"/>
      <c r="AJ71" s="177"/>
      <c r="AK71" s="177"/>
      <c r="AL71" s="177"/>
      <c r="AM71" s="177"/>
      <c r="AN71" s="177"/>
      <c r="AO71" s="177"/>
      <c r="AP71" s="177"/>
      <c r="AQ71" s="177"/>
      <c r="AR71" s="177"/>
      <c r="AS71" s="177"/>
      <c r="AT71" s="177"/>
      <c r="AU71" s="177"/>
      <c r="AV71" s="177"/>
      <c r="AW71" s="177"/>
      <c r="AX71" s="177"/>
      <c r="AY71" s="177"/>
      <c r="AZ71" s="177"/>
    </row>
    <row r="72" spans="2:52" x14ac:dyDescent="0.25">
      <c r="B72" s="177"/>
      <c r="C72" s="177"/>
      <c r="D72" s="177"/>
      <c r="E72" s="177"/>
      <c r="F72" s="177"/>
      <c r="G72" s="177"/>
      <c r="H72" s="177"/>
      <c r="I72" s="177"/>
      <c r="J72" s="177"/>
      <c r="K72" s="177"/>
      <c r="L72" s="177"/>
      <c r="M72" s="177"/>
      <c r="N72" s="177"/>
      <c r="O72" s="177"/>
      <c r="P72" s="177"/>
      <c r="Q72" s="177"/>
      <c r="R72" s="177"/>
      <c r="S72" s="177"/>
      <c r="T72" s="177"/>
      <c r="U72" s="177"/>
      <c r="V72" s="177"/>
      <c r="W72" s="177"/>
      <c r="X72" s="177"/>
      <c r="Y72" s="177"/>
      <c r="Z72" s="177"/>
      <c r="AA72" s="177"/>
      <c r="AB72" s="177"/>
      <c r="AC72" s="177"/>
      <c r="AD72" s="177"/>
      <c r="AE72" s="177"/>
      <c r="AF72" s="177"/>
      <c r="AG72" s="177"/>
      <c r="AH72" s="177"/>
      <c r="AI72" s="177"/>
      <c r="AJ72" s="177"/>
      <c r="AK72" s="177"/>
      <c r="AL72" s="177"/>
      <c r="AM72" s="177"/>
      <c r="AN72" s="177"/>
      <c r="AO72" s="177"/>
      <c r="AP72" s="177"/>
      <c r="AQ72" s="177"/>
      <c r="AR72" s="177"/>
      <c r="AS72" s="177"/>
      <c r="AT72" s="177"/>
      <c r="AU72" s="177"/>
      <c r="AV72" s="177"/>
      <c r="AW72" s="177"/>
      <c r="AX72" s="177"/>
      <c r="AY72" s="177"/>
      <c r="AZ72" s="177"/>
    </row>
    <row r="73" spans="2:52" x14ac:dyDescent="0.25">
      <c r="B73" s="177"/>
      <c r="C73" s="177"/>
      <c r="D73" s="177"/>
      <c r="E73" s="177"/>
      <c r="F73" s="177"/>
      <c r="G73" s="177"/>
      <c r="H73" s="177"/>
      <c r="I73" s="177"/>
      <c r="J73" s="177"/>
      <c r="K73" s="177"/>
      <c r="L73" s="177"/>
      <c r="M73" s="177"/>
      <c r="N73" s="177"/>
      <c r="O73" s="177"/>
      <c r="P73" s="177"/>
      <c r="Q73" s="177"/>
      <c r="R73" s="177"/>
      <c r="S73" s="177"/>
      <c r="T73" s="177"/>
      <c r="U73" s="177"/>
      <c r="V73" s="177"/>
      <c r="W73" s="177"/>
      <c r="X73" s="177"/>
      <c r="Y73" s="177"/>
      <c r="Z73" s="177"/>
      <c r="AA73" s="177"/>
      <c r="AB73" s="177"/>
      <c r="AC73" s="177"/>
      <c r="AD73" s="177"/>
      <c r="AE73" s="177"/>
      <c r="AF73" s="177"/>
      <c r="AG73" s="177"/>
      <c r="AH73" s="177"/>
      <c r="AI73" s="177"/>
      <c r="AJ73" s="177"/>
      <c r="AK73" s="177"/>
      <c r="AL73" s="177"/>
      <c r="AM73" s="177"/>
      <c r="AN73" s="177"/>
      <c r="AO73" s="177"/>
      <c r="AP73" s="177"/>
      <c r="AQ73" s="177"/>
      <c r="AR73" s="177"/>
      <c r="AS73" s="177"/>
      <c r="AT73" s="177"/>
      <c r="AU73" s="177"/>
      <c r="AV73" s="177"/>
      <c r="AW73" s="177"/>
      <c r="AX73" s="177"/>
      <c r="AY73" s="177"/>
      <c r="AZ73" s="177"/>
    </row>
    <row r="74" spans="2:52" x14ac:dyDescent="0.25">
      <c r="B74" s="177"/>
      <c r="C74" s="177"/>
      <c r="D74" s="177"/>
      <c r="E74" s="177"/>
      <c r="F74" s="177"/>
      <c r="G74" s="177"/>
      <c r="H74" s="177"/>
      <c r="I74" s="177"/>
      <c r="J74" s="177"/>
      <c r="K74" s="177"/>
      <c r="L74" s="177"/>
      <c r="M74" s="177"/>
      <c r="N74" s="177"/>
      <c r="O74" s="177"/>
      <c r="P74" s="177"/>
      <c r="Q74" s="177"/>
      <c r="R74" s="177"/>
      <c r="S74" s="177"/>
      <c r="T74" s="177"/>
      <c r="U74" s="177"/>
      <c r="V74" s="177"/>
      <c r="W74" s="177"/>
      <c r="X74" s="177"/>
      <c r="Y74" s="177"/>
      <c r="Z74" s="177"/>
      <c r="AA74" s="177"/>
      <c r="AB74" s="177"/>
      <c r="AC74" s="177"/>
      <c r="AD74" s="177"/>
      <c r="AE74" s="177"/>
      <c r="AF74" s="177"/>
      <c r="AG74" s="177"/>
      <c r="AH74" s="177"/>
      <c r="AI74" s="177"/>
      <c r="AJ74" s="177"/>
      <c r="AK74" s="177"/>
      <c r="AL74" s="177"/>
      <c r="AM74" s="177"/>
      <c r="AN74" s="177"/>
      <c r="AO74" s="177"/>
      <c r="AP74" s="177"/>
      <c r="AQ74" s="177"/>
      <c r="AR74" s="177"/>
      <c r="AS74" s="177"/>
      <c r="AT74" s="177"/>
      <c r="AU74" s="177"/>
      <c r="AV74" s="177"/>
      <c r="AW74" s="177"/>
      <c r="AX74" s="177"/>
      <c r="AY74" s="177"/>
      <c r="AZ74" s="177"/>
    </row>
    <row r="75" spans="2:52" x14ac:dyDescent="0.25">
      <c r="B75" s="177"/>
      <c r="C75" s="177"/>
      <c r="D75" s="177"/>
      <c r="E75" s="177"/>
      <c r="F75" s="177"/>
      <c r="G75" s="177"/>
      <c r="H75" s="177"/>
      <c r="I75" s="177"/>
      <c r="J75" s="177"/>
      <c r="K75" s="177"/>
      <c r="L75" s="177"/>
      <c r="M75" s="177"/>
      <c r="N75" s="177"/>
      <c r="O75" s="177"/>
      <c r="P75" s="177"/>
      <c r="Q75" s="177"/>
      <c r="R75" s="177"/>
      <c r="S75" s="177"/>
      <c r="T75" s="177"/>
      <c r="U75" s="177"/>
      <c r="V75" s="177"/>
      <c r="W75" s="177"/>
      <c r="X75" s="177"/>
      <c r="Y75" s="177"/>
      <c r="Z75" s="177"/>
      <c r="AA75" s="177"/>
      <c r="AB75" s="177"/>
      <c r="AC75" s="177"/>
      <c r="AD75" s="177"/>
      <c r="AE75" s="177"/>
      <c r="AF75" s="177"/>
      <c r="AG75" s="177"/>
      <c r="AH75" s="177"/>
      <c r="AI75" s="177"/>
      <c r="AJ75" s="177"/>
      <c r="AK75" s="177"/>
      <c r="AL75" s="177"/>
      <c r="AM75" s="177"/>
      <c r="AN75" s="177"/>
      <c r="AO75" s="177"/>
      <c r="AP75" s="177"/>
      <c r="AQ75" s="177"/>
      <c r="AR75" s="177"/>
      <c r="AS75" s="177"/>
      <c r="AT75" s="177"/>
      <c r="AU75" s="177"/>
      <c r="AV75" s="177"/>
      <c r="AW75" s="177"/>
      <c r="AX75" s="177"/>
      <c r="AY75" s="177"/>
      <c r="AZ75" s="177"/>
    </row>
    <row r="76" spans="2:52" x14ac:dyDescent="0.25">
      <c r="B76" s="177"/>
      <c r="C76" s="177"/>
      <c r="D76" s="177"/>
      <c r="E76" s="177"/>
      <c r="F76" s="177"/>
      <c r="G76" s="177"/>
      <c r="H76" s="177"/>
      <c r="I76" s="177"/>
      <c r="J76" s="177"/>
      <c r="K76" s="177"/>
      <c r="L76" s="177"/>
      <c r="M76" s="177"/>
      <c r="N76" s="177"/>
      <c r="O76" s="177"/>
      <c r="P76" s="177"/>
      <c r="Q76" s="177"/>
      <c r="R76" s="177"/>
      <c r="S76" s="177"/>
      <c r="T76" s="177"/>
      <c r="U76" s="177"/>
      <c r="V76" s="177"/>
      <c r="W76" s="177"/>
      <c r="X76" s="177"/>
      <c r="Y76" s="177"/>
      <c r="Z76" s="177"/>
      <c r="AA76" s="177"/>
      <c r="AB76" s="177"/>
      <c r="AC76" s="177"/>
      <c r="AD76" s="177"/>
      <c r="AE76" s="177"/>
      <c r="AF76" s="177"/>
      <c r="AG76" s="177"/>
      <c r="AH76" s="177"/>
      <c r="AI76" s="177"/>
      <c r="AJ76" s="177"/>
      <c r="AK76" s="177"/>
      <c r="AL76" s="177"/>
      <c r="AM76" s="177"/>
      <c r="AN76" s="177"/>
      <c r="AO76" s="177"/>
      <c r="AP76" s="177"/>
      <c r="AQ76" s="177"/>
      <c r="AR76" s="177"/>
      <c r="AS76" s="177"/>
      <c r="AT76" s="177"/>
      <c r="AU76" s="177"/>
      <c r="AV76" s="177"/>
      <c r="AW76" s="177"/>
      <c r="AX76" s="177"/>
      <c r="AY76" s="177"/>
      <c r="AZ76" s="177"/>
    </row>
    <row r="77" spans="2:52" x14ac:dyDescent="0.25">
      <c r="B77" s="177"/>
      <c r="C77" s="177"/>
      <c r="D77" s="177"/>
      <c r="E77" s="177"/>
      <c r="F77" s="177"/>
      <c r="G77" s="177"/>
      <c r="H77" s="177"/>
      <c r="I77" s="177"/>
      <c r="J77" s="177"/>
      <c r="K77" s="177"/>
      <c r="L77" s="177"/>
      <c r="M77" s="177"/>
      <c r="N77" s="177"/>
      <c r="O77" s="177"/>
      <c r="P77" s="177"/>
      <c r="Q77" s="177"/>
      <c r="R77" s="177"/>
      <c r="S77" s="177"/>
      <c r="T77" s="177"/>
      <c r="U77" s="177"/>
      <c r="V77" s="177"/>
      <c r="W77" s="177"/>
      <c r="X77" s="177"/>
      <c r="Y77" s="177"/>
      <c r="Z77" s="177"/>
      <c r="AA77" s="177"/>
      <c r="AB77" s="177"/>
      <c r="AC77" s="177"/>
      <c r="AD77" s="177"/>
      <c r="AE77" s="177"/>
      <c r="AF77" s="177"/>
      <c r="AG77" s="177"/>
      <c r="AH77" s="177"/>
      <c r="AI77" s="177"/>
      <c r="AJ77" s="177"/>
      <c r="AK77" s="177"/>
      <c r="AL77" s="177"/>
      <c r="AM77" s="177"/>
      <c r="AN77" s="177"/>
      <c r="AO77" s="177"/>
      <c r="AP77" s="177"/>
      <c r="AQ77" s="177"/>
      <c r="AR77" s="177"/>
      <c r="AS77" s="177"/>
      <c r="AT77" s="177"/>
      <c r="AU77" s="177"/>
      <c r="AV77" s="177"/>
      <c r="AW77" s="177"/>
      <c r="AX77" s="177"/>
      <c r="AY77" s="177"/>
      <c r="AZ77" s="177"/>
    </row>
    <row r="78" spans="2:52" x14ac:dyDescent="0.25">
      <c r="B78" s="177"/>
      <c r="C78" s="177"/>
      <c r="D78" s="177"/>
      <c r="E78" s="177"/>
      <c r="F78" s="177"/>
      <c r="G78" s="177"/>
      <c r="H78" s="177"/>
      <c r="I78" s="177"/>
      <c r="J78" s="177"/>
      <c r="K78" s="177"/>
      <c r="L78" s="177"/>
      <c r="M78" s="177"/>
      <c r="N78" s="177"/>
      <c r="O78" s="177"/>
      <c r="P78" s="177"/>
      <c r="Q78" s="177"/>
      <c r="R78" s="177"/>
      <c r="S78" s="177"/>
      <c r="T78" s="177"/>
      <c r="U78" s="177"/>
      <c r="V78" s="177"/>
      <c r="W78" s="177"/>
      <c r="X78" s="177"/>
      <c r="Y78" s="177"/>
      <c r="Z78" s="177"/>
      <c r="AA78" s="177"/>
      <c r="AB78" s="177"/>
      <c r="AC78" s="177"/>
      <c r="AD78" s="177"/>
      <c r="AE78" s="177"/>
      <c r="AF78" s="177"/>
      <c r="AG78" s="177"/>
      <c r="AH78" s="177"/>
      <c r="AI78" s="177"/>
      <c r="AJ78" s="177"/>
      <c r="AK78" s="177"/>
      <c r="AL78" s="177"/>
      <c r="AM78" s="177"/>
      <c r="AN78" s="177"/>
      <c r="AO78" s="177"/>
      <c r="AP78" s="177"/>
      <c r="AQ78" s="177"/>
      <c r="AR78" s="177"/>
      <c r="AS78" s="177"/>
      <c r="AT78" s="177"/>
      <c r="AU78" s="177"/>
      <c r="AV78" s="177"/>
      <c r="AW78" s="177"/>
      <c r="AX78" s="177"/>
      <c r="AY78" s="177"/>
      <c r="AZ78" s="177"/>
    </row>
    <row r="79" spans="2:52" x14ac:dyDescent="0.25">
      <c r="B79" s="177"/>
      <c r="C79" s="177"/>
      <c r="D79" s="177"/>
      <c r="E79" s="177"/>
      <c r="F79" s="177"/>
      <c r="G79" s="177"/>
      <c r="H79" s="177"/>
      <c r="I79" s="177"/>
      <c r="J79" s="177"/>
      <c r="K79" s="177"/>
      <c r="L79" s="177"/>
      <c r="M79" s="177"/>
      <c r="N79" s="177"/>
      <c r="O79" s="177"/>
      <c r="P79" s="177"/>
      <c r="Q79" s="177"/>
      <c r="R79" s="177"/>
      <c r="S79" s="177"/>
      <c r="T79" s="177"/>
      <c r="U79" s="177"/>
      <c r="V79" s="177"/>
      <c r="W79" s="177"/>
      <c r="X79" s="177"/>
      <c r="Y79" s="177"/>
      <c r="Z79" s="177"/>
      <c r="AA79" s="177"/>
      <c r="AB79" s="177"/>
      <c r="AC79" s="177"/>
      <c r="AD79" s="177"/>
      <c r="AE79" s="177"/>
      <c r="AF79" s="177"/>
      <c r="AG79" s="177"/>
      <c r="AH79" s="177"/>
      <c r="AI79" s="177"/>
      <c r="AJ79" s="177"/>
      <c r="AK79" s="177"/>
      <c r="AL79" s="177"/>
      <c r="AM79" s="177"/>
      <c r="AN79" s="177"/>
      <c r="AO79" s="177"/>
      <c r="AP79" s="177"/>
      <c r="AQ79" s="177"/>
      <c r="AR79" s="177"/>
      <c r="AS79" s="177"/>
      <c r="AT79" s="177"/>
      <c r="AU79" s="177"/>
      <c r="AV79" s="177"/>
      <c r="AW79" s="177"/>
      <c r="AX79" s="177"/>
      <c r="AY79" s="177"/>
      <c r="AZ79" s="177"/>
    </row>
    <row r="80" spans="2:52" x14ac:dyDescent="0.25">
      <c r="B80" s="177"/>
      <c r="C80" s="177"/>
      <c r="D80" s="177"/>
      <c r="E80" s="177"/>
      <c r="F80" s="177"/>
      <c r="G80" s="177"/>
      <c r="H80" s="177"/>
      <c r="I80" s="177"/>
      <c r="J80" s="177"/>
      <c r="K80" s="177"/>
      <c r="L80" s="177"/>
      <c r="M80" s="177"/>
      <c r="N80" s="177"/>
      <c r="O80" s="177"/>
      <c r="P80" s="177"/>
      <c r="Q80" s="177"/>
      <c r="R80" s="177"/>
      <c r="S80" s="177"/>
      <c r="T80" s="177"/>
      <c r="U80" s="177"/>
      <c r="V80" s="177"/>
      <c r="W80" s="177"/>
      <c r="X80" s="177"/>
      <c r="Y80" s="177"/>
      <c r="Z80" s="177"/>
      <c r="AA80" s="177"/>
      <c r="AB80" s="177"/>
      <c r="AC80" s="177"/>
      <c r="AD80" s="177"/>
      <c r="AE80" s="177"/>
      <c r="AF80" s="177"/>
      <c r="AG80" s="177"/>
      <c r="AH80" s="177"/>
      <c r="AI80" s="177"/>
      <c r="AJ80" s="177"/>
      <c r="AK80" s="177"/>
      <c r="AL80" s="177"/>
      <c r="AM80" s="177"/>
      <c r="AN80" s="177"/>
      <c r="AO80" s="177"/>
      <c r="AP80" s="177"/>
      <c r="AQ80" s="177"/>
      <c r="AR80" s="177"/>
      <c r="AS80" s="177"/>
      <c r="AT80" s="177"/>
      <c r="AU80" s="177"/>
      <c r="AV80" s="177"/>
      <c r="AW80" s="177"/>
      <c r="AX80" s="177"/>
      <c r="AY80" s="177"/>
      <c r="AZ80" s="177"/>
    </row>
    <row r="81" spans="2:52" x14ac:dyDescent="0.25">
      <c r="B81" s="177"/>
      <c r="C81" s="177"/>
      <c r="D81" s="177"/>
      <c r="E81" s="177"/>
      <c r="F81" s="177"/>
      <c r="G81" s="177"/>
      <c r="H81" s="177"/>
      <c r="I81" s="177"/>
      <c r="J81" s="177"/>
      <c r="K81" s="177"/>
      <c r="L81" s="177"/>
      <c r="M81" s="177"/>
      <c r="N81" s="177"/>
      <c r="O81" s="177"/>
      <c r="P81" s="177"/>
      <c r="Q81" s="177"/>
      <c r="R81" s="177"/>
      <c r="S81" s="177"/>
      <c r="T81" s="177"/>
      <c r="U81" s="177"/>
      <c r="V81" s="177"/>
      <c r="W81" s="177"/>
      <c r="X81" s="177"/>
      <c r="Y81" s="177"/>
      <c r="Z81" s="177"/>
      <c r="AA81" s="177"/>
      <c r="AB81" s="177"/>
      <c r="AC81" s="177"/>
      <c r="AD81" s="177"/>
      <c r="AE81" s="177"/>
      <c r="AF81" s="177"/>
      <c r="AG81" s="177"/>
      <c r="AH81" s="177"/>
      <c r="AI81" s="177"/>
      <c r="AJ81" s="177"/>
      <c r="AK81" s="177"/>
      <c r="AL81" s="177"/>
      <c r="AM81" s="177"/>
      <c r="AN81" s="177"/>
      <c r="AO81" s="177"/>
      <c r="AP81" s="177"/>
      <c r="AQ81" s="177"/>
      <c r="AR81" s="177"/>
      <c r="AS81" s="177"/>
      <c r="AT81" s="177"/>
      <c r="AU81" s="177"/>
      <c r="AV81" s="177"/>
      <c r="AW81" s="177"/>
      <c r="AX81" s="177"/>
      <c r="AY81" s="177"/>
      <c r="AZ81" s="177"/>
    </row>
    <row r="82" spans="2:52" x14ac:dyDescent="0.25">
      <c r="B82" s="177"/>
      <c r="C82" s="177"/>
      <c r="D82" s="177"/>
      <c r="E82" s="177"/>
      <c r="F82" s="177"/>
      <c r="G82" s="177"/>
      <c r="H82" s="177"/>
      <c r="I82" s="177"/>
      <c r="J82" s="177"/>
      <c r="K82" s="177"/>
      <c r="L82" s="177"/>
      <c r="M82" s="177"/>
      <c r="N82" s="177"/>
      <c r="O82" s="177"/>
      <c r="P82" s="177"/>
      <c r="Q82" s="177"/>
      <c r="R82" s="177"/>
      <c r="S82" s="177"/>
      <c r="T82" s="177"/>
      <c r="U82" s="177"/>
      <c r="V82" s="177"/>
      <c r="W82" s="177"/>
      <c r="X82" s="177"/>
      <c r="Y82" s="177"/>
      <c r="Z82" s="177"/>
      <c r="AA82" s="177"/>
      <c r="AB82" s="177"/>
      <c r="AC82" s="177"/>
      <c r="AD82" s="177"/>
      <c r="AE82" s="177"/>
      <c r="AF82" s="177"/>
      <c r="AG82" s="177"/>
      <c r="AH82" s="177"/>
      <c r="AI82" s="177"/>
      <c r="AJ82" s="177"/>
      <c r="AK82" s="177"/>
      <c r="AL82" s="177"/>
      <c r="AM82" s="177"/>
      <c r="AN82" s="177"/>
      <c r="AO82" s="177"/>
      <c r="AP82" s="177"/>
      <c r="AQ82" s="177"/>
      <c r="AR82" s="177"/>
      <c r="AS82" s="177"/>
      <c r="AT82" s="177"/>
      <c r="AU82" s="177"/>
      <c r="AV82" s="177"/>
      <c r="AW82" s="177"/>
      <c r="AX82" s="177"/>
      <c r="AY82" s="177"/>
      <c r="AZ82" s="177"/>
    </row>
    <row r="83" spans="2:52" x14ac:dyDescent="0.25">
      <c r="B83" s="177"/>
      <c r="C83" s="177"/>
      <c r="D83" s="177"/>
      <c r="E83" s="177"/>
      <c r="F83" s="177"/>
      <c r="G83" s="177"/>
      <c r="H83" s="177"/>
      <c r="I83" s="177"/>
      <c r="J83" s="177"/>
      <c r="K83" s="177"/>
      <c r="L83" s="177"/>
      <c r="M83" s="177"/>
      <c r="N83" s="177"/>
      <c r="O83" s="177"/>
      <c r="P83" s="177"/>
      <c r="Q83" s="177"/>
      <c r="R83" s="177"/>
      <c r="S83" s="177"/>
      <c r="T83" s="177"/>
      <c r="U83" s="177"/>
      <c r="V83" s="177"/>
      <c r="W83" s="177"/>
      <c r="X83" s="177"/>
      <c r="Y83" s="177"/>
      <c r="Z83" s="177"/>
      <c r="AA83" s="177"/>
      <c r="AB83" s="177"/>
      <c r="AC83" s="177"/>
      <c r="AD83" s="177"/>
      <c r="AE83" s="177"/>
      <c r="AF83" s="177"/>
      <c r="AG83" s="177"/>
      <c r="AH83" s="177"/>
      <c r="AI83" s="177"/>
      <c r="AJ83" s="177"/>
      <c r="AK83" s="177"/>
      <c r="AL83" s="177"/>
      <c r="AM83" s="177"/>
      <c r="AN83" s="177"/>
      <c r="AO83" s="177"/>
      <c r="AP83" s="177"/>
      <c r="AQ83" s="177"/>
      <c r="AR83" s="177"/>
      <c r="AS83" s="177"/>
      <c r="AT83" s="177"/>
      <c r="AU83" s="177"/>
      <c r="AV83" s="177"/>
      <c r="AW83" s="177"/>
      <c r="AX83" s="177"/>
      <c r="AY83" s="177"/>
      <c r="AZ83" s="177"/>
    </row>
    <row r="84" spans="2:52" x14ac:dyDescent="0.25">
      <c r="B84" s="177"/>
      <c r="C84" s="177"/>
      <c r="D84" s="177"/>
      <c r="E84" s="177"/>
      <c r="F84" s="177"/>
      <c r="G84" s="177"/>
      <c r="H84" s="177"/>
      <c r="I84" s="177"/>
      <c r="J84" s="177"/>
      <c r="K84" s="177"/>
      <c r="L84" s="177"/>
      <c r="M84" s="177"/>
      <c r="N84" s="177"/>
      <c r="O84" s="177"/>
      <c r="P84" s="177"/>
      <c r="Q84" s="177"/>
      <c r="R84" s="177"/>
      <c r="S84" s="177"/>
      <c r="T84" s="177"/>
      <c r="U84" s="177"/>
      <c r="V84" s="177"/>
      <c r="W84" s="177"/>
      <c r="X84" s="177"/>
      <c r="Y84" s="177"/>
      <c r="Z84" s="177"/>
      <c r="AA84" s="177"/>
      <c r="AB84" s="177"/>
      <c r="AC84" s="177"/>
      <c r="AD84" s="177"/>
      <c r="AE84" s="177"/>
      <c r="AF84" s="177"/>
      <c r="AG84" s="177"/>
      <c r="AH84" s="177"/>
      <c r="AI84" s="177"/>
      <c r="AJ84" s="177"/>
      <c r="AK84" s="177"/>
      <c r="AL84" s="177"/>
      <c r="AM84" s="177"/>
      <c r="AN84" s="177"/>
      <c r="AO84" s="177"/>
      <c r="AP84" s="177"/>
      <c r="AQ84" s="177"/>
      <c r="AR84" s="177"/>
      <c r="AS84" s="177"/>
      <c r="AT84" s="177"/>
      <c r="AU84" s="177"/>
      <c r="AV84" s="177"/>
      <c r="AW84" s="177"/>
      <c r="AX84" s="177"/>
      <c r="AY84" s="177"/>
      <c r="AZ84" s="177"/>
    </row>
    <row r="85" spans="2:52" x14ac:dyDescent="0.25">
      <c r="B85" s="177"/>
      <c r="C85" s="177"/>
      <c r="D85" s="177"/>
      <c r="E85" s="177"/>
      <c r="F85" s="177"/>
      <c r="G85" s="177"/>
      <c r="H85" s="177"/>
      <c r="I85" s="177"/>
      <c r="J85" s="177"/>
      <c r="K85" s="177"/>
      <c r="L85" s="177"/>
      <c r="M85" s="177"/>
      <c r="N85" s="177"/>
      <c r="O85" s="177"/>
      <c r="P85" s="177"/>
      <c r="Q85" s="177"/>
      <c r="R85" s="177"/>
      <c r="S85" s="177"/>
      <c r="T85" s="177"/>
      <c r="U85" s="177"/>
      <c r="V85" s="177"/>
      <c r="W85" s="177"/>
      <c r="X85" s="177"/>
      <c r="Y85" s="177"/>
      <c r="Z85" s="177"/>
      <c r="AA85" s="177"/>
      <c r="AB85" s="177"/>
      <c r="AC85" s="177"/>
      <c r="AD85" s="177"/>
      <c r="AE85" s="177"/>
      <c r="AF85" s="177"/>
      <c r="AG85" s="177"/>
      <c r="AH85" s="177"/>
      <c r="AI85" s="177"/>
      <c r="AJ85" s="177"/>
      <c r="AK85" s="177"/>
      <c r="AL85" s="177"/>
      <c r="AM85" s="177"/>
      <c r="AN85" s="177"/>
      <c r="AO85" s="177"/>
      <c r="AP85" s="177"/>
      <c r="AQ85" s="177"/>
      <c r="AR85" s="177"/>
      <c r="AS85" s="177"/>
      <c r="AT85" s="177"/>
      <c r="AU85" s="177"/>
      <c r="AV85" s="177"/>
      <c r="AW85" s="177"/>
      <c r="AX85" s="177"/>
      <c r="AY85" s="177"/>
      <c r="AZ85" s="177"/>
    </row>
    <row r="86" spans="2:52" x14ac:dyDescent="0.25">
      <c r="B86" s="177"/>
      <c r="C86" s="177"/>
      <c r="D86" s="177"/>
      <c r="E86" s="177"/>
      <c r="F86" s="177"/>
      <c r="G86" s="177"/>
      <c r="H86" s="177"/>
      <c r="I86" s="177"/>
      <c r="J86" s="177"/>
      <c r="K86" s="177"/>
      <c r="L86" s="177"/>
      <c r="M86" s="177"/>
      <c r="N86" s="177"/>
      <c r="O86" s="177"/>
      <c r="P86" s="177"/>
      <c r="Q86" s="177"/>
      <c r="R86" s="177"/>
      <c r="S86" s="177"/>
      <c r="T86" s="177"/>
      <c r="U86" s="177"/>
      <c r="V86" s="177"/>
      <c r="W86" s="177"/>
      <c r="X86" s="177"/>
      <c r="Y86" s="177"/>
      <c r="Z86" s="177"/>
      <c r="AA86" s="177"/>
      <c r="AB86" s="177"/>
      <c r="AC86" s="177"/>
      <c r="AD86" s="177"/>
      <c r="AE86" s="177"/>
      <c r="AF86" s="177"/>
      <c r="AG86" s="177"/>
      <c r="AH86" s="177"/>
      <c r="AI86" s="177"/>
      <c r="AJ86" s="177"/>
      <c r="AK86" s="177"/>
      <c r="AL86" s="177"/>
      <c r="AM86" s="177"/>
      <c r="AN86" s="177"/>
      <c r="AO86" s="177"/>
      <c r="AP86" s="177"/>
      <c r="AQ86" s="177"/>
      <c r="AR86" s="177"/>
      <c r="AS86" s="177"/>
      <c r="AT86" s="177"/>
      <c r="AU86" s="177"/>
      <c r="AV86" s="177"/>
      <c r="AW86" s="177"/>
      <c r="AX86" s="177"/>
      <c r="AY86" s="177"/>
      <c r="AZ86" s="177"/>
    </row>
    <row r="87" spans="2:52" x14ac:dyDescent="0.25">
      <c r="B87" s="177"/>
      <c r="C87" s="177"/>
      <c r="D87" s="177"/>
      <c r="E87" s="177"/>
      <c r="F87" s="177"/>
      <c r="G87" s="177"/>
      <c r="H87" s="177"/>
      <c r="I87" s="177"/>
      <c r="J87" s="177"/>
      <c r="K87" s="177"/>
      <c r="L87" s="177"/>
      <c r="M87" s="177"/>
      <c r="N87" s="177"/>
      <c r="O87" s="177"/>
      <c r="P87" s="177"/>
      <c r="Q87" s="177"/>
      <c r="R87" s="177"/>
      <c r="S87" s="177"/>
      <c r="T87" s="177"/>
      <c r="U87" s="177"/>
      <c r="V87" s="177"/>
      <c r="W87" s="177"/>
      <c r="X87" s="177"/>
      <c r="Y87" s="177"/>
      <c r="Z87" s="177"/>
      <c r="AA87" s="177"/>
      <c r="AB87" s="177"/>
      <c r="AC87" s="177"/>
      <c r="AD87" s="177"/>
      <c r="AE87" s="177"/>
      <c r="AF87" s="177"/>
      <c r="AG87" s="177"/>
      <c r="AH87" s="177"/>
      <c r="AI87" s="177"/>
      <c r="AJ87" s="177"/>
      <c r="AK87" s="177"/>
      <c r="AL87" s="177"/>
      <c r="AM87" s="177"/>
      <c r="AN87" s="177"/>
      <c r="AO87" s="177"/>
      <c r="AP87" s="177"/>
      <c r="AQ87" s="177"/>
      <c r="AR87" s="177"/>
      <c r="AS87" s="177"/>
      <c r="AT87" s="177"/>
      <c r="AU87" s="177"/>
      <c r="AV87" s="177"/>
      <c r="AW87" s="177"/>
      <c r="AX87" s="177"/>
      <c r="AY87" s="177"/>
      <c r="AZ87" s="177"/>
    </row>
    <row r="88" spans="2:52" x14ac:dyDescent="0.25">
      <c r="B88" s="177"/>
      <c r="C88" s="177"/>
      <c r="D88" s="177"/>
      <c r="E88" s="177"/>
      <c r="F88" s="177"/>
      <c r="G88" s="177"/>
      <c r="H88" s="177"/>
      <c r="I88" s="177"/>
      <c r="J88" s="177"/>
      <c r="K88" s="177"/>
      <c r="L88" s="177"/>
      <c r="M88" s="177"/>
      <c r="N88" s="177"/>
      <c r="O88" s="177"/>
      <c r="P88" s="177"/>
      <c r="Q88" s="177"/>
      <c r="R88" s="177"/>
      <c r="S88" s="177"/>
      <c r="T88" s="177"/>
      <c r="U88" s="177"/>
      <c r="V88" s="177"/>
      <c r="W88" s="177"/>
      <c r="X88" s="177"/>
      <c r="Y88" s="177"/>
      <c r="Z88" s="177"/>
      <c r="AA88" s="177"/>
      <c r="AB88" s="177"/>
      <c r="AC88" s="177"/>
      <c r="AD88" s="177"/>
      <c r="AE88" s="177"/>
      <c r="AF88" s="177"/>
      <c r="AG88" s="177"/>
      <c r="AH88" s="177"/>
      <c r="AI88" s="177"/>
      <c r="AJ88" s="177"/>
      <c r="AK88" s="177"/>
      <c r="AL88" s="177"/>
      <c r="AM88" s="177"/>
      <c r="AN88" s="177"/>
      <c r="AO88" s="177"/>
      <c r="AP88" s="177"/>
      <c r="AQ88" s="177"/>
      <c r="AR88" s="177"/>
      <c r="AS88" s="177"/>
      <c r="AT88" s="177"/>
      <c r="AU88" s="177"/>
      <c r="AV88" s="177"/>
      <c r="AW88" s="177"/>
      <c r="AX88" s="177"/>
      <c r="AY88" s="177"/>
      <c r="AZ88" s="177"/>
    </row>
    <row r="89" spans="2:52" x14ac:dyDescent="0.25">
      <c r="B89" s="177"/>
      <c r="C89" s="177"/>
      <c r="D89" s="177"/>
      <c r="E89" s="177"/>
      <c r="F89" s="177"/>
      <c r="G89" s="177"/>
      <c r="H89" s="177"/>
      <c r="I89" s="177"/>
      <c r="J89" s="177"/>
      <c r="K89" s="177"/>
      <c r="L89" s="177"/>
      <c r="M89" s="177"/>
      <c r="N89" s="177"/>
      <c r="O89" s="177"/>
      <c r="P89" s="177"/>
      <c r="Q89" s="177"/>
      <c r="R89" s="177"/>
      <c r="S89" s="177"/>
      <c r="T89" s="177"/>
      <c r="U89" s="177"/>
      <c r="V89" s="177"/>
      <c r="W89" s="177"/>
      <c r="X89" s="177"/>
      <c r="Y89" s="177"/>
      <c r="Z89" s="177"/>
      <c r="AA89" s="177"/>
      <c r="AB89" s="177"/>
      <c r="AC89" s="177"/>
      <c r="AD89" s="177"/>
      <c r="AE89" s="177"/>
      <c r="AF89" s="177"/>
      <c r="AG89" s="177"/>
      <c r="AH89" s="177"/>
      <c r="AI89" s="177"/>
      <c r="AJ89" s="177"/>
      <c r="AK89" s="177"/>
      <c r="AL89" s="177"/>
      <c r="AM89" s="177"/>
      <c r="AN89" s="177"/>
      <c r="AO89" s="177"/>
      <c r="AP89" s="177"/>
      <c r="AQ89" s="177"/>
      <c r="AR89" s="177"/>
      <c r="AS89" s="177"/>
      <c r="AT89" s="177"/>
      <c r="AU89" s="177"/>
      <c r="AV89" s="177"/>
      <c r="AW89" s="177"/>
      <c r="AX89" s="177"/>
      <c r="AY89" s="177"/>
      <c r="AZ89" s="177"/>
    </row>
    <row r="90" spans="2:52" x14ac:dyDescent="0.25">
      <c r="B90" s="177"/>
      <c r="C90" s="177"/>
      <c r="D90" s="177"/>
      <c r="E90" s="177"/>
      <c r="F90" s="177"/>
      <c r="G90" s="177"/>
      <c r="H90" s="177"/>
      <c r="I90" s="177"/>
      <c r="J90" s="177"/>
      <c r="K90" s="177"/>
      <c r="L90" s="177"/>
      <c r="M90" s="177"/>
      <c r="N90" s="177"/>
      <c r="O90" s="177"/>
      <c r="P90" s="177"/>
      <c r="Q90" s="177"/>
      <c r="R90" s="177"/>
      <c r="S90" s="177"/>
      <c r="T90" s="177"/>
      <c r="U90" s="177"/>
      <c r="V90" s="177"/>
      <c r="W90" s="177"/>
      <c r="X90" s="177"/>
      <c r="Y90" s="177"/>
      <c r="Z90" s="177"/>
      <c r="AA90" s="177"/>
      <c r="AB90" s="177"/>
      <c r="AC90" s="177"/>
      <c r="AD90" s="177"/>
      <c r="AE90" s="177"/>
      <c r="AF90" s="177"/>
      <c r="AG90" s="177"/>
      <c r="AH90" s="177"/>
      <c r="AI90" s="177"/>
      <c r="AJ90" s="177"/>
      <c r="AK90" s="177"/>
      <c r="AL90" s="177"/>
      <c r="AM90" s="177"/>
      <c r="AN90" s="177"/>
      <c r="AO90" s="177"/>
      <c r="AP90" s="177"/>
      <c r="AQ90" s="177"/>
      <c r="AR90" s="177"/>
      <c r="AS90" s="177"/>
      <c r="AT90" s="177"/>
      <c r="AU90" s="177"/>
      <c r="AV90" s="177"/>
      <c r="AW90" s="177"/>
      <c r="AX90" s="177"/>
      <c r="AY90" s="177"/>
      <c r="AZ90" s="177"/>
    </row>
    <row r="91" spans="2:52" x14ac:dyDescent="0.25">
      <c r="B91" s="177"/>
      <c r="C91" s="177"/>
      <c r="D91" s="177"/>
      <c r="E91" s="177"/>
      <c r="F91" s="177"/>
      <c r="G91" s="177"/>
      <c r="H91" s="177"/>
      <c r="I91" s="177"/>
      <c r="J91" s="177"/>
      <c r="K91" s="177"/>
      <c r="L91" s="177"/>
      <c r="M91" s="177"/>
      <c r="N91" s="177"/>
      <c r="O91" s="177"/>
      <c r="P91" s="177"/>
      <c r="Q91" s="177"/>
      <c r="R91" s="177"/>
      <c r="S91" s="177"/>
      <c r="T91" s="177"/>
      <c r="U91" s="177"/>
      <c r="V91" s="177"/>
      <c r="W91" s="177"/>
      <c r="X91" s="177"/>
      <c r="Y91" s="177"/>
      <c r="Z91" s="177"/>
      <c r="AA91" s="177"/>
      <c r="AB91" s="177"/>
      <c r="AC91" s="177"/>
      <c r="AD91" s="177"/>
      <c r="AE91" s="177"/>
      <c r="AF91" s="177"/>
      <c r="AG91" s="177"/>
      <c r="AH91" s="177"/>
      <c r="AI91" s="177"/>
      <c r="AJ91" s="177"/>
      <c r="AK91" s="177"/>
      <c r="AL91" s="177"/>
      <c r="AM91" s="177"/>
      <c r="AN91" s="177"/>
      <c r="AO91" s="177"/>
      <c r="AP91" s="177"/>
      <c r="AQ91" s="177"/>
      <c r="AR91" s="177"/>
      <c r="AS91" s="177"/>
      <c r="AT91" s="177"/>
      <c r="AU91" s="177"/>
      <c r="AV91" s="177"/>
      <c r="AW91" s="177"/>
      <c r="AX91" s="177"/>
      <c r="AY91" s="177"/>
      <c r="AZ91" s="177"/>
    </row>
    <row r="92" spans="2:52" x14ac:dyDescent="0.25">
      <c r="B92" s="177"/>
      <c r="C92" s="177"/>
      <c r="D92" s="177"/>
      <c r="E92" s="177"/>
      <c r="F92" s="177"/>
      <c r="G92" s="177"/>
      <c r="H92" s="177"/>
      <c r="I92" s="177"/>
      <c r="J92" s="177"/>
      <c r="K92" s="177"/>
      <c r="L92" s="177"/>
      <c r="M92" s="177"/>
      <c r="N92" s="177"/>
      <c r="O92" s="177"/>
      <c r="P92" s="177"/>
      <c r="Q92" s="177"/>
      <c r="R92" s="177"/>
      <c r="S92" s="177"/>
      <c r="T92" s="177"/>
      <c r="U92" s="177"/>
      <c r="V92" s="177"/>
      <c r="W92" s="177"/>
      <c r="X92" s="177"/>
      <c r="Y92" s="177"/>
      <c r="Z92" s="177"/>
      <c r="AA92" s="177"/>
      <c r="AB92" s="177"/>
      <c r="AC92" s="177"/>
      <c r="AD92" s="177"/>
      <c r="AE92" s="177"/>
      <c r="AF92" s="177"/>
      <c r="AG92" s="177"/>
      <c r="AH92" s="177"/>
      <c r="AI92" s="177"/>
      <c r="AJ92" s="177"/>
      <c r="AK92" s="177"/>
      <c r="AL92" s="177"/>
      <c r="AM92" s="177"/>
      <c r="AN92" s="177"/>
      <c r="AO92" s="177"/>
      <c r="AP92" s="177"/>
      <c r="AQ92" s="177"/>
      <c r="AR92" s="177"/>
      <c r="AS92" s="177"/>
      <c r="AT92" s="177"/>
      <c r="AU92" s="177"/>
      <c r="AV92" s="177"/>
      <c r="AW92" s="177"/>
      <c r="AX92" s="177"/>
      <c r="AY92" s="177"/>
      <c r="AZ92" s="177"/>
    </row>
    <row r="93" spans="2:52" x14ac:dyDescent="0.25">
      <c r="B93" s="177"/>
      <c r="C93" s="177"/>
      <c r="D93" s="177"/>
      <c r="E93" s="177"/>
      <c r="F93" s="177"/>
      <c r="G93" s="177"/>
      <c r="H93" s="177"/>
      <c r="I93" s="177"/>
      <c r="J93" s="177"/>
      <c r="K93" s="177"/>
      <c r="L93" s="177"/>
      <c r="M93" s="177"/>
      <c r="N93" s="177"/>
      <c r="O93" s="177"/>
      <c r="P93" s="177"/>
      <c r="Q93" s="177"/>
      <c r="R93" s="177"/>
      <c r="S93" s="177"/>
      <c r="T93" s="177"/>
      <c r="U93" s="177"/>
      <c r="V93" s="177"/>
      <c r="W93" s="177"/>
      <c r="X93" s="177"/>
      <c r="Y93" s="177"/>
      <c r="Z93" s="177"/>
      <c r="AA93" s="177"/>
      <c r="AB93" s="177"/>
      <c r="AC93" s="177"/>
      <c r="AD93" s="177"/>
      <c r="AE93" s="177"/>
      <c r="AF93" s="177"/>
      <c r="AG93" s="177"/>
      <c r="AH93" s="177"/>
      <c r="AI93" s="177"/>
      <c r="AJ93" s="177"/>
      <c r="AK93" s="177"/>
      <c r="AL93" s="177"/>
      <c r="AM93" s="177"/>
      <c r="AN93" s="177"/>
      <c r="AO93" s="177"/>
      <c r="AP93" s="177"/>
      <c r="AQ93" s="177"/>
      <c r="AR93" s="177"/>
      <c r="AS93" s="177"/>
      <c r="AT93" s="177"/>
      <c r="AU93" s="177"/>
      <c r="AV93" s="177"/>
      <c r="AW93" s="177"/>
      <c r="AX93" s="177"/>
      <c r="AY93" s="177"/>
      <c r="AZ93" s="177"/>
    </row>
    <row r="94" spans="2:52" x14ac:dyDescent="0.25">
      <c r="B94" s="177"/>
      <c r="C94" s="177"/>
      <c r="D94" s="177"/>
      <c r="E94" s="177"/>
      <c r="F94" s="177"/>
      <c r="G94" s="177"/>
      <c r="H94" s="177"/>
      <c r="I94" s="177"/>
      <c r="J94" s="177"/>
      <c r="K94" s="177"/>
      <c r="L94" s="177"/>
      <c r="M94" s="177"/>
      <c r="N94" s="177"/>
      <c r="O94" s="177"/>
      <c r="P94" s="177"/>
      <c r="Q94" s="177"/>
      <c r="R94" s="177"/>
      <c r="S94" s="177"/>
      <c r="T94" s="177"/>
      <c r="U94" s="177"/>
      <c r="V94" s="177"/>
      <c r="W94" s="177"/>
      <c r="X94" s="177"/>
      <c r="Y94" s="177"/>
      <c r="Z94" s="177"/>
      <c r="AA94" s="177"/>
      <c r="AB94" s="177"/>
      <c r="AC94" s="177"/>
      <c r="AD94" s="177"/>
      <c r="AE94" s="177"/>
      <c r="AF94" s="177"/>
      <c r="AG94" s="177"/>
      <c r="AH94" s="177"/>
      <c r="AI94" s="177"/>
      <c r="AJ94" s="177"/>
      <c r="AK94" s="177"/>
      <c r="AL94" s="177"/>
      <c r="AM94" s="177"/>
      <c r="AN94" s="177"/>
      <c r="AO94" s="177"/>
      <c r="AP94" s="177"/>
      <c r="AQ94" s="177"/>
      <c r="AR94" s="177"/>
      <c r="AS94" s="177"/>
      <c r="AT94" s="177"/>
      <c r="AU94" s="177"/>
      <c r="AV94" s="177"/>
      <c r="AW94" s="177"/>
      <c r="AX94" s="177"/>
      <c r="AY94" s="177"/>
      <c r="AZ94" s="177"/>
    </row>
    <row r="95" spans="2:52" x14ac:dyDescent="0.25">
      <c r="B95" s="177"/>
      <c r="C95" s="177"/>
      <c r="D95" s="177"/>
      <c r="E95" s="177"/>
      <c r="F95" s="177"/>
      <c r="G95" s="177"/>
      <c r="H95" s="177"/>
      <c r="I95" s="177"/>
      <c r="J95" s="177"/>
      <c r="K95" s="177"/>
      <c r="L95" s="177"/>
      <c r="M95" s="177"/>
      <c r="N95" s="177"/>
      <c r="O95" s="177"/>
      <c r="P95" s="177"/>
      <c r="Q95" s="177"/>
      <c r="R95" s="177"/>
      <c r="S95" s="177"/>
      <c r="T95" s="177"/>
      <c r="U95" s="177"/>
      <c r="V95" s="177"/>
      <c r="W95" s="177"/>
      <c r="X95" s="177"/>
      <c r="Y95" s="177"/>
      <c r="Z95" s="177"/>
      <c r="AA95" s="177"/>
      <c r="AB95" s="177"/>
      <c r="AC95" s="177"/>
      <c r="AD95" s="177"/>
      <c r="AE95" s="177"/>
      <c r="AF95" s="177"/>
      <c r="AG95" s="177"/>
      <c r="AH95" s="177"/>
      <c r="AI95" s="177"/>
      <c r="AJ95" s="177"/>
      <c r="AK95" s="177"/>
      <c r="AL95" s="177"/>
      <c r="AM95" s="177"/>
      <c r="AN95" s="177"/>
      <c r="AO95" s="177"/>
      <c r="AP95" s="177"/>
      <c r="AQ95" s="177"/>
      <c r="AR95" s="177"/>
      <c r="AS95" s="177"/>
      <c r="AT95" s="177"/>
      <c r="AU95" s="177"/>
      <c r="AV95" s="177"/>
      <c r="AW95" s="177"/>
      <c r="AX95" s="177"/>
      <c r="AY95" s="177"/>
      <c r="AZ95" s="177"/>
    </row>
    <row r="96" spans="2:52" x14ac:dyDescent="0.25">
      <c r="B96" s="177"/>
      <c r="C96" s="177"/>
      <c r="D96" s="177"/>
      <c r="E96" s="177"/>
      <c r="F96" s="177"/>
      <c r="G96" s="177"/>
      <c r="H96" s="177"/>
      <c r="I96" s="177"/>
      <c r="J96" s="177"/>
      <c r="K96" s="177"/>
      <c r="L96" s="177"/>
      <c r="M96" s="177"/>
      <c r="N96" s="177"/>
      <c r="O96" s="177"/>
      <c r="P96" s="177"/>
      <c r="Q96" s="177"/>
      <c r="R96" s="177"/>
      <c r="S96" s="177"/>
      <c r="T96" s="177"/>
      <c r="U96" s="177"/>
      <c r="V96" s="177"/>
      <c r="W96" s="177"/>
      <c r="X96" s="177"/>
      <c r="Y96" s="177"/>
      <c r="Z96" s="177"/>
      <c r="AA96" s="177"/>
      <c r="AB96" s="177"/>
      <c r="AC96" s="177"/>
      <c r="AD96" s="177"/>
      <c r="AE96" s="177"/>
      <c r="AF96" s="177"/>
      <c r="AG96" s="177"/>
      <c r="AH96" s="177"/>
      <c r="AI96" s="177"/>
      <c r="AJ96" s="177"/>
      <c r="AK96" s="177"/>
      <c r="AL96" s="177"/>
      <c r="AM96" s="177"/>
      <c r="AN96" s="177"/>
      <c r="AO96" s="177"/>
      <c r="AP96" s="177"/>
      <c r="AQ96" s="177"/>
      <c r="AR96" s="177"/>
      <c r="AS96" s="177"/>
      <c r="AT96" s="177"/>
      <c r="AU96" s="177"/>
      <c r="AV96" s="177"/>
      <c r="AW96" s="177"/>
      <c r="AX96" s="177"/>
      <c r="AY96" s="177"/>
      <c r="AZ96" s="177"/>
    </row>
    <row r="97" spans="2:52" x14ac:dyDescent="0.25">
      <c r="B97" s="177"/>
      <c r="C97" s="177"/>
      <c r="D97" s="177"/>
      <c r="E97" s="177"/>
      <c r="F97" s="177"/>
      <c r="G97" s="177"/>
      <c r="H97" s="177"/>
      <c r="I97" s="177"/>
      <c r="J97" s="177"/>
      <c r="K97" s="177"/>
      <c r="L97" s="177"/>
      <c r="M97" s="177"/>
      <c r="N97" s="177"/>
      <c r="O97" s="177"/>
      <c r="P97" s="177"/>
      <c r="Q97" s="177"/>
      <c r="R97" s="177"/>
      <c r="S97" s="177"/>
      <c r="T97" s="177"/>
      <c r="U97" s="177"/>
      <c r="V97" s="177"/>
      <c r="W97" s="177"/>
      <c r="X97" s="177"/>
      <c r="Y97" s="177"/>
      <c r="Z97" s="177"/>
      <c r="AA97" s="177"/>
      <c r="AB97" s="177"/>
      <c r="AC97" s="177"/>
      <c r="AD97" s="177"/>
      <c r="AE97" s="177"/>
      <c r="AF97" s="177"/>
      <c r="AG97" s="177"/>
      <c r="AH97" s="177"/>
      <c r="AI97" s="177"/>
      <c r="AJ97" s="177"/>
      <c r="AK97" s="177"/>
      <c r="AL97" s="177"/>
      <c r="AM97" s="177"/>
      <c r="AN97" s="177"/>
      <c r="AO97" s="177"/>
      <c r="AP97" s="177"/>
      <c r="AQ97" s="177"/>
      <c r="AR97" s="177"/>
      <c r="AS97" s="177"/>
      <c r="AT97" s="177"/>
      <c r="AU97" s="177"/>
      <c r="AV97" s="177"/>
      <c r="AW97" s="177"/>
      <c r="AX97" s="177"/>
      <c r="AY97" s="177"/>
      <c r="AZ97" s="177"/>
    </row>
    <row r="98" spans="2:52" x14ac:dyDescent="0.25">
      <c r="B98" s="177"/>
      <c r="C98" s="177"/>
      <c r="D98" s="177"/>
      <c r="E98" s="177"/>
      <c r="F98" s="177"/>
      <c r="G98" s="177"/>
      <c r="H98" s="177"/>
      <c r="I98" s="177"/>
      <c r="J98" s="177"/>
      <c r="K98" s="177"/>
      <c r="L98" s="177"/>
      <c r="M98" s="177"/>
      <c r="N98" s="177"/>
      <c r="O98" s="177"/>
      <c r="P98" s="177"/>
      <c r="Q98" s="177"/>
      <c r="R98" s="177"/>
      <c r="S98" s="177"/>
      <c r="T98" s="177"/>
      <c r="U98" s="177"/>
      <c r="V98" s="177"/>
      <c r="W98" s="177"/>
      <c r="X98" s="177"/>
      <c r="Y98" s="177"/>
      <c r="Z98" s="177"/>
      <c r="AA98" s="177"/>
      <c r="AB98" s="177"/>
      <c r="AC98" s="177"/>
      <c r="AD98" s="177"/>
      <c r="AE98" s="177"/>
      <c r="AF98" s="177"/>
      <c r="AG98" s="177"/>
      <c r="AH98" s="177"/>
      <c r="AI98" s="177"/>
      <c r="AJ98" s="177"/>
      <c r="AK98" s="177"/>
      <c r="AL98" s="177"/>
      <c r="AM98" s="177"/>
      <c r="AN98" s="177"/>
      <c r="AO98" s="177"/>
      <c r="AP98" s="177"/>
      <c r="AQ98" s="177"/>
      <c r="AR98" s="177"/>
      <c r="AS98" s="177"/>
      <c r="AT98" s="177"/>
      <c r="AU98" s="177"/>
      <c r="AV98" s="177"/>
      <c r="AW98" s="177"/>
      <c r="AX98" s="177"/>
      <c r="AY98" s="177"/>
      <c r="AZ98" s="177"/>
    </row>
    <row r="99" spans="2:52" x14ac:dyDescent="0.25">
      <c r="B99" s="177"/>
      <c r="C99" s="177"/>
      <c r="D99" s="177"/>
      <c r="E99" s="177"/>
      <c r="F99" s="177"/>
      <c r="G99" s="177"/>
      <c r="H99" s="177"/>
      <c r="I99" s="177"/>
      <c r="J99" s="177"/>
      <c r="K99" s="177"/>
      <c r="L99" s="177"/>
      <c r="M99" s="177"/>
      <c r="N99" s="177"/>
      <c r="O99" s="177"/>
      <c r="P99" s="177"/>
      <c r="Q99" s="177"/>
      <c r="R99" s="177"/>
      <c r="S99" s="177"/>
      <c r="T99" s="177"/>
      <c r="U99" s="177"/>
      <c r="V99" s="177"/>
      <c r="W99" s="177"/>
      <c r="X99" s="177"/>
      <c r="Y99" s="177"/>
      <c r="Z99" s="177"/>
      <c r="AA99" s="177"/>
      <c r="AB99" s="177"/>
      <c r="AC99" s="177"/>
      <c r="AD99" s="177"/>
      <c r="AE99" s="177"/>
      <c r="AF99" s="177"/>
      <c r="AG99" s="177"/>
      <c r="AH99" s="177"/>
      <c r="AI99" s="177"/>
      <c r="AJ99" s="177"/>
      <c r="AK99" s="177"/>
      <c r="AL99" s="177"/>
      <c r="AM99" s="177"/>
      <c r="AN99" s="177"/>
      <c r="AO99" s="177"/>
      <c r="AP99" s="177"/>
      <c r="AQ99" s="177"/>
      <c r="AR99" s="177"/>
      <c r="AS99" s="177"/>
      <c r="AT99" s="177"/>
      <c r="AU99" s="177"/>
      <c r="AV99" s="177"/>
      <c r="AW99" s="177"/>
      <c r="AX99" s="177"/>
      <c r="AY99" s="177"/>
      <c r="AZ99" s="177"/>
    </row>
    <row r="100" spans="2:52" x14ac:dyDescent="0.25">
      <c r="B100" s="177"/>
      <c r="C100" s="177"/>
      <c r="D100" s="177"/>
      <c r="E100" s="177"/>
      <c r="F100" s="177"/>
      <c r="G100" s="177"/>
      <c r="H100" s="177"/>
      <c r="I100" s="177"/>
      <c r="J100" s="177"/>
      <c r="K100" s="177"/>
      <c r="L100" s="177"/>
      <c r="M100" s="177"/>
      <c r="N100" s="177"/>
      <c r="O100" s="177"/>
      <c r="P100" s="177"/>
      <c r="Q100" s="177"/>
      <c r="R100" s="177"/>
      <c r="S100" s="177"/>
      <c r="T100" s="177"/>
      <c r="U100" s="177"/>
      <c r="V100" s="177"/>
      <c r="W100" s="177"/>
      <c r="X100" s="177"/>
      <c r="Y100" s="177"/>
      <c r="Z100" s="177"/>
      <c r="AA100" s="177"/>
      <c r="AB100" s="177"/>
      <c r="AC100" s="177"/>
      <c r="AD100" s="177"/>
      <c r="AE100" s="177"/>
      <c r="AF100" s="177"/>
      <c r="AG100" s="177"/>
      <c r="AH100" s="177"/>
      <c r="AI100" s="177"/>
      <c r="AJ100" s="177"/>
      <c r="AK100" s="177"/>
      <c r="AL100" s="177"/>
      <c r="AM100" s="177"/>
      <c r="AN100" s="177"/>
      <c r="AO100" s="177"/>
      <c r="AP100" s="177"/>
      <c r="AQ100" s="177"/>
      <c r="AR100" s="177"/>
      <c r="AS100" s="177"/>
      <c r="AT100" s="177"/>
      <c r="AU100" s="177"/>
      <c r="AV100" s="177"/>
      <c r="AW100" s="177"/>
      <c r="AX100" s="177"/>
      <c r="AY100" s="177"/>
      <c r="AZ100" s="177"/>
    </row>
    <row r="101" spans="2:52" x14ac:dyDescent="0.25">
      <c r="B101" s="177"/>
      <c r="C101" s="177"/>
      <c r="D101" s="177"/>
      <c r="E101" s="177"/>
      <c r="F101" s="177"/>
      <c r="G101" s="177"/>
      <c r="H101" s="177"/>
      <c r="I101" s="177"/>
      <c r="J101" s="177"/>
      <c r="K101" s="177"/>
      <c r="L101" s="177"/>
      <c r="M101" s="177"/>
      <c r="N101" s="177"/>
      <c r="O101" s="177"/>
      <c r="P101" s="177"/>
      <c r="Q101" s="177"/>
      <c r="R101" s="177"/>
      <c r="S101" s="177"/>
      <c r="T101" s="177"/>
      <c r="U101" s="177"/>
      <c r="V101" s="177"/>
      <c r="W101" s="177"/>
      <c r="X101" s="177"/>
      <c r="Y101" s="177"/>
      <c r="Z101" s="177"/>
      <c r="AA101" s="177"/>
      <c r="AB101" s="177"/>
      <c r="AC101" s="177"/>
      <c r="AD101" s="177"/>
      <c r="AE101" s="177"/>
      <c r="AF101" s="177"/>
      <c r="AG101" s="177"/>
      <c r="AH101" s="177"/>
      <c r="AI101" s="177"/>
      <c r="AJ101" s="177"/>
      <c r="AK101" s="177"/>
      <c r="AL101" s="177"/>
      <c r="AM101" s="177"/>
      <c r="AN101" s="177"/>
      <c r="AO101" s="177"/>
      <c r="AP101" s="177"/>
      <c r="AQ101" s="177"/>
      <c r="AR101" s="177"/>
      <c r="AS101" s="177"/>
      <c r="AT101" s="177"/>
      <c r="AU101" s="177"/>
      <c r="AV101" s="177"/>
      <c r="AW101" s="177"/>
      <c r="AX101" s="177"/>
      <c r="AY101" s="177"/>
      <c r="AZ101" s="177"/>
    </row>
    <row r="102" spans="2:52" x14ac:dyDescent="0.25">
      <c r="B102" s="177"/>
      <c r="C102" s="177"/>
      <c r="D102" s="177"/>
      <c r="E102" s="177"/>
      <c r="F102" s="177"/>
      <c r="G102" s="177"/>
      <c r="H102" s="177"/>
      <c r="I102" s="177"/>
      <c r="J102" s="177"/>
      <c r="K102" s="177"/>
      <c r="L102" s="177"/>
      <c r="M102" s="177"/>
      <c r="N102" s="177"/>
      <c r="O102" s="177"/>
      <c r="P102" s="177"/>
      <c r="Q102" s="177"/>
      <c r="R102" s="177"/>
      <c r="S102" s="177"/>
      <c r="T102" s="177"/>
      <c r="U102" s="177"/>
      <c r="V102" s="177"/>
      <c r="W102" s="177"/>
      <c r="X102" s="177"/>
      <c r="Y102" s="177"/>
      <c r="Z102" s="177"/>
      <c r="AA102" s="177"/>
      <c r="AB102" s="177"/>
      <c r="AC102" s="177"/>
      <c r="AD102" s="177"/>
      <c r="AE102" s="177"/>
      <c r="AF102" s="177"/>
      <c r="AG102" s="177"/>
      <c r="AH102" s="177"/>
      <c r="AI102" s="177"/>
      <c r="AJ102" s="177"/>
      <c r="AK102" s="177"/>
      <c r="AL102" s="177"/>
      <c r="AM102" s="177"/>
      <c r="AN102" s="177"/>
      <c r="AO102" s="177"/>
      <c r="AP102" s="177"/>
      <c r="AQ102" s="177"/>
      <c r="AR102" s="177"/>
      <c r="AS102" s="177"/>
      <c r="AT102" s="177"/>
      <c r="AU102" s="177"/>
      <c r="AV102" s="177"/>
      <c r="AW102" s="177"/>
      <c r="AX102" s="177"/>
      <c r="AY102" s="177"/>
      <c r="AZ102" s="177"/>
    </row>
    <row r="103" spans="2:52" x14ac:dyDescent="0.25">
      <c r="B103" s="177"/>
      <c r="C103" s="177"/>
      <c r="D103" s="177"/>
      <c r="E103" s="177"/>
      <c r="F103" s="177"/>
      <c r="G103" s="177"/>
      <c r="H103" s="177"/>
      <c r="I103" s="177"/>
      <c r="J103" s="177"/>
      <c r="K103" s="177"/>
      <c r="L103" s="177"/>
      <c r="M103" s="177"/>
      <c r="N103" s="177"/>
      <c r="O103" s="177"/>
      <c r="P103" s="177"/>
      <c r="Q103" s="177"/>
      <c r="R103" s="177"/>
      <c r="S103" s="177"/>
      <c r="T103" s="177"/>
      <c r="U103" s="177"/>
      <c r="V103" s="177"/>
      <c r="W103" s="177"/>
      <c r="X103" s="177"/>
      <c r="Y103" s="177"/>
      <c r="Z103" s="177"/>
      <c r="AA103" s="177"/>
      <c r="AB103" s="177"/>
      <c r="AC103" s="177"/>
      <c r="AD103" s="177"/>
      <c r="AE103" s="177"/>
      <c r="AF103" s="177"/>
      <c r="AG103" s="177"/>
      <c r="AH103" s="177"/>
      <c r="AI103" s="177"/>
      <c r="AJ103" s="177"/>
      <c r="AK103" s="177"/>
      <c r="AL103" s="177"/>
      <c r="AM103" s="177"/>
      <c r="AN103" s="177"/>
      <c r="AO103" s="177"/>
      <c r="AP103" s="177"/>
      <c r="AQ103" s="177"/>
      <c r="AR103" s="177"/>
      <c r="AS103" s="177"/>
      <c r="AT103" s="177"/>
      <c r="AU103" s="177"/>
      <c r="AV103" s="177"/>
      <c r="AW103" s="177"/>
      <c r="AX103" s="177"/>
      <c r="AY103" s="177"/>
      <c r="AZ103" s="177"/>
    </row>
    <row r="104" spans="2:52" x14ac:dyDescent="0.25">
      <c r="B104" s="177"/>
      <c r="C104" s="177"/>
      <c r="D104" s="177"/>
      <c r="E104" s="177"/>
      <c r="F104" s="177"/>
      <c r="G104" s="177"/>
      <c r="H104" s="177"/>
      <c r="I104" s="177"/>
      <c r="J104" s="177"/>
      <c r="K104" s="177"/>
      <c r="L104" s="177"/>
      <c r="M104" s="177"/>
      <c r="N104" s="177"/>
      <c r="O104" s="177"/>
      <c r="P104" s="177"/>
      <c r="Q104" s="177"/>
      <c r="R104" s="177"/>
      <c r="S104" s="177"/>
      <c r="T104" s="177"/>
      <c r="U104" s="177"/>
      <c r="V104" s="177"/>
      <c r="W104" s="177"/>
      <c r="X104" s="177"/>
      <c r="Y104" s="177"/>
      <c r="Z104" s="177"/>
      <c r="AA104" s="177"/>
      <c r="AB104" s="177"/>
      <c r="AC104" s="177"/>
      <c r="AD104" s="177"/>
      <c r="AE104" s="177"/>
      <c r="AF104" s="177"/>
      <c r="AG104" s="177"/>
      <c r="AH104" s="177"/>
      <c r="AI104" s="177"/>
      <c r="AJ104" s="177"/>
      <c r="AK104" s="177"/>
      <c r="AL104" s="177"/>
      <c r="AM104" s="177"/>
      <c r="AN104" s="177"/>
      <c r="AO104" s="177"/>
      <c r="AP104" s="177"/>
      <c r="AQ104" s="177"/>
      <c r="AR104" s="177"/>
      <c r="AS104" s="177"/>
      <c r="AT104" s="177"/>
      <c r="AU104" s="177"/>
      <c r="AV104" s="177"/>
      <c r="AW104" s="177"/>
      <c r="AX104" s="177"/>
      <c r="AY104" s="177"/>
      <c r="AZ104" s="177"/>
    </row>
    <row r="105" spans="2:52" x14ac:dyDescent="0.25">
      <c r="B105" s="177"/>
      <c r="C105" s="177"/>
      <c r="D105" s="177"/>
      <c r="E105" s="177"/>
      <c r="F105" s="177"/>
      <c r="G105" s="177"/>
      <c r="H105" s="177"/>
      <c r="I105" s="177"/>
      <c r="J105" s="177"/>
      <c r="K105" s="177"/>
      <c r="L105" s="177"/>
      <c r="M105" s="177"/>
      <c r="N105" s="177"/>
      <c r="O105" s="177"/>
      <c r="P105" s="177"/>
      <c r="Q105" s="177"/>
      <c r="R105" s="177"/>
      <c r="S105" s="177"/>
      <c r="T105" s="177"/>
      <c r="U105" s="177"/>
      <c r="V105" s="177"/>
      <c r="W105" s="177"/>
      <c r="X105" s="177"/>
      <c r="Y105" s="177"/>
      <c r="Z105" s="177"/>
      <c r="AA105" s="177"/>
      <c r="AB105" s="177"/>
      <c r="AC105" s="177"/>
      <c r="AD105" s="177"/>
      <c r="AE105" s="177"/>
      <c r="AF105" s="177"/>
      <c r="AG105" s="177"/>
      <c r="AH105" s="177"/>
      <c r="AI105" s="177"/>
      <c r="AJ105" s="177"/>
      <c r="AK105" s="177"/>
      <c r="AL105" s="177"/>
      <c r="AM105" s="177"/>
      <c r="AN105" s="177"/>
      <c r="AO105" s="177"/>
      <c r="AP105" s="177"/>
      <c r="AQ105" s="177"/>
      <c r="AR105" s="177"/>
      <c r="AS105" s="177"/>
      <c r="AT105" s="177"/>
      <c r="AU105" s="177"/>
      <c r="AV105" s="177"/>
      <c r="AW105" s="177"/>
      <c r="AX105" s="177"/>
      <c r="AY105" s="177"/>
      <c r="AZ105" s="177"/>
    </row>
    <row r="106" spans="2:52" x14ac:dyDescent="0.25">
      <c r="B106" s="177"/>
      <c r="C106" s="177"/>
      <c r="D106" s="177"/>
      <c r="E106" s="177"/>
      <c r="F106" s="177"/>
      <c r="G106" s="177"/>
      <c r="H106" s="177"/>
      <c r="I106" s="177"/>
      <c r="J106" s="177"/>
      <c r="K106" s="177"/>
      <c r="L106" s="177"/>
      <c r="M106" s="177"/>
      <c r="N106" s="177"/>
      <c r="O106" s="177"/>
      <c r="P106" s="177"/>
      <c r="Q106" s="177"/>
      <c r="R106" s="177"/>
      <c r="S106" s="177"/>
      <c r="T106" s="177"/>
      <c r="U106" s="177"/>
      <c r="V106" s="177"/>
      <c r="W106" s="177"/>
      <c r="X106" s="177"/>
      <c r="Y106" s="177"/>
      <c r="Z106" s="177"/>
      <c r="AA106" s="177"/>
      <c r="AB106" s="177"/>
      <c r="AC106" s="177"/>
      <c r="AD106" s="177"/>
      <c r="AE106" s="177"/>
      <c r="AF106" s="177"/>
      <c r="AG106" s="177"/>
      <c r="AH106" s="177"/>
      <c r="AI106" s="177"/>
      <c r="AJ106" s="177"/>
      <c r="AK106" s="177"/>
      <c r="AL106" s="177"/>
      <c r="AM106" s="177"/>
      <c r="AN106" s="177"/>
      <c r="AO106" s="177"/>
      <c r="AP106" s="177"/>
      <c r="AQ106" s="177"/>
      <c r="AR106" s="177"/>
      <c r="AS106" s="177"/>
      <c r="AT106" s="177"/>
      <c r="AU106" s="177"/>
      <c r="AV106" s="177"/>
      <c r="AW106" s="177"/>
      <c r="AX106" s="177"/>
      <c r="AY106" s="177"/>
      <c r="AZ106" s="177"/>
    </row>
    <row r="107" spans="2:52" x14ac:dyDescent="0.25">
      <c r="B107" s="177"/>
      <c r="C107" s="177"/>
      <c r="D107" s="177"/>
      <c r="E107" s="177"/>
      <c r="F107" s="177"/>
      <c r="G107" s="177"/>
      <c r="H107" s="177"/>
      <c r="I107" s="177"/>
      <c r="J107" s="177"/>
      <c r="K107" s="177"/>
      <c r="L107" s="177"/>
      <c r="M107" s="177"/>
      <c r="N107" s="177"/>
      <c r="O107" s="177"/>
      <c r="P107" s="177"/>
      <c r="Q107" s="177"/>
      <c r="R107" s="177"/>
      <c r="S107" s="177"/>
      <c r="T107" s="177"/>
      <c r="U107" s="177"/>
      <c r="V107" s="177"/>
      <c r="W107" s="177"/>
      <c r="X107" s="177"/>
      <c r="Y107" s="177"/>
      <c r="Z107" s="177"/>
      <c r="AA107" s="177"/>
      <c r="AB107" s="177"/>
      <c r="AC107" s="177"/>
      <c r="AD107" s="177"/>
      <c r="AE107" s="177"/>
      <c r="AF107" s="177"/>
      <c r="AG107" s="177"/>
      <c r="AH107" s="177"/>
      <c r="AI107" s="177"/>
      <c r="AJ107" s="177"/>
      <c r="AK107" s="177"/>
      <c r="AL107" s="177"/>
      <c r="AM107" s="177"/>
      <c r="AN107" s="177"/>
      <c r="AO107" s="177"/>
      <c r="AP107" s="177"/>
      <c r="AQ107" s="177"/>
      <c r="AR107" s="177"/>
      <c r="AS107" s="177"/>
      <c r="AT107" s="177"/>
      <c r="AU107" s="177"/>
      <c r="AV107" s="177"/>
      <c r="AW107" s="177"/>
      <c r="AX107" s="177"/>
      <c r="AY107" s="177"/>
      <c r="AZ107" s="177"/>
    </row>
    <row r="108" spans="2:52" x14ac:dyDescent="0.25">
      <c r="B108" s="177"/>
      <c r="C108" s="177"/>
      <c r="D108" s="177"/>
      <c r="E108" s="177"/>
      <c r="F108" s="177"/>
      <c r="G108" s="177"/>
      <c r="H108" s="177"/>
      <c r="I108" s="177"/>
      <c r="J108" s="177"/>
      <c r="K108" s="177"/>
      <c r="L108" s="177"/>
      <c r="M108" s="177"/>
      <c r="N108" s="177"/>
      <c r="O108" s="177"/>
      <c r="P108" s="177"/>
      <c r="Q108" s="177"/>
      <c r="R108" s="177"/>
      <c r="S108" s="177"/>
      <c r="T108" s="177"/>
      <c r="U108" s="177"/>
      <c r="V108" s="177"/>
      <c r="W108" s="177"/>
      <c r="X108" s="177"/>
      <c r="Y108" s="177"/>
      <c r="Z108" s="177"/>
      <c r="AA108" s="177"/>
      <c r="AB108" s="177"/>
      <c r="AC108" s="177"/>
      <c r="AD108" s="177"/>
      <c r="AE108" s="177"/>
      <c r="AF108" s="177"/>
      <c r="AG108" s="177"/>
      <c r="AH108" s="177"/>
      <c r="AI108" s="177"/>
      <c r="AJ108" s="177"/>
      <c r="AK108" s="177"/>
      <c r="AL108" s="177"/>
      <c r="AM108" s="177"/>
      <c r="AN108" s="177"/>
      <c r="AO108" s="177"/>
      <c r="AP108" s="177"/>
      <c r="AQ108" s="177"/>
      <c r="AR108" s="177"/>
      <c r="AS108" s="177"/>
      <c r="AT108" s="177"/>
      <c r="AU108" s="177"/>
      <c r="AV108" s="177"/>
      <c r="AW108" s="177"/>
      <c r="AX108" s="177"/>
      <c r="AY108" s="177"/>
      <c r="AZ108" s="177"/>
    </row>
    <row r="109" spans="2:52" x14ac:dyDescent="0.25">
      <c r="B109" s="177"/>
      <c r="C109" s="177"/>
      <c r="D109" s="177"/>
      <c r="E109" s="177"/>
      <c r="F109" s="177"/>
      <c r="G109" s="177"/>
      <c r="H109" s="177"/>
      <c r="I109" s="177"/>
      <c r="J109" s="177"/>
      <c r="K109" s="177"/>
      <c r="L109" s="177"/>
      <c r="M109" s="177"/>
      <c r="N109" s="177"/>
      <c r="O109" s="177"/>
      <c r="P109" s="177"/>
      <c r="Q109" s="177"/>
      <c r="R109" s="177"/>
      <c r="S109" s="177"/>
      <c r="T109" s="177"/>
      <c r="U109" s="177"/>
      <c r="V109" s="177"/>
      <c r="W109" s="177"/>
      <c r="X109" s="177"/>
      <c r="Y109" s="177"/>
      <c r="Z109" s="177"/>
      <c r="AA109" s="177"/>
      <c r="AB109" s="177"/>
      <c r="AC109" s="177"/>
      <c r="AD109" s="177"/>
      <c r="AE109" s="177"/>
      <c r="AF109" s="177"/>
      <c r="AG109" s="177"/>
      <c r="AH109" s="177"/>
      <c r="AI109" s="177"/>
      <c r="AJ109" s="177"/>
      <c r="AK109" s="177"/>
      <c r="AL109" s="177"/>
      <c r="AM109" s="177"/>
      <c r="AN109" s="177"/>
      <c r="AO109" s="177"/>
      <c r="AP109" s="177"/>
      <c r="AQ109" s="177"/>
      <c r="AR109" s="177"/>
      <c r="AS109" s="177"/>
      <c r="AT109" s="177"/>
      <c r="AU109" s="177"/>
      <c r="AV109" s="177"/>
      <c r="AW109" s="177"/>
      <c r="AX109" s="177"/>
      <c r="AY109" s="177"/>
      <c r="AZ109" s="177"/>
    </row>
    <row r="110" spans="2:52" x14ac:dyDescent="0.25">
      <c r="B110" s="177"/>
      <c r="C110" s="177"/>
      <c r="D110" s="177"/>
      <c r="E110" s="177"/>
      <c r="F110" s="177"/>
      <c r="G110" s="177"/>
      <c r="H110" s="177"/>
      <c r="I110" s="177"/>
      <c r="J110" s="177"/>
      <c r="K110" s="177"/>
      <c r="L110" s="177"/>
      <c r="M110" s="177"/>
      <c r="N110" s="177"/>
      <c r="O110" s="177"/>
      <c r="P110" s="177"/>
      <c r="Q110" s="177"/>
      <c r="R110" s="177"/>
      <c r="S110" s="177"/>
      <c r="T110" s="177"/>
      <c r="U110" s="177"/>
      <c r="V110" s="177"/>
      <c r="W110" s="177"/>
      <c r="X110" s="177"/>
      <c r="Y110" s="177"/>
      <c r="Z110" s="177"/>
      <c r="AA110" s="177"/>
      <c r="AB110" s="177"/>
      <c r="AC110" s="177"/>
      <c r="AD110" s="177"/>
      <c r="AE110" s="177"/>
      <c r="AF110" s="177"/>
      <c r="AG110" s="177"/>
      <c r="AH110" s="177"/>
      <c r="AI110" s="177"/>
      <c r="AJ110" s="177"/>
      <c r="AK110" s="177"/>
      <c r="AL110" s="177"/>
      <c r="AM110" s="177"/>
      <c r="AN110" s="177"/>
      <c r="AO110" s="177"/>
      <c r="AP110" s="177"/>
      <c r="AQ110" s="177"/>
      <c r="AR110" s="177"/>
      <c r="AS110" s="177"/>
      <c r="AT110" s="177"/>
      <c r="AU110" s="177"/>
      <c r="AV110" s="177"/>
      <c r="AW110" s="177"/>
      <c r="AX110" s="177"/>
      <c r="AY110" s="177"/>
      <c r="AZ110" s="177"/>
    </row>
    <row r="111" spans="2:52" x14ac:dyDescent="0.25">
      <c r="B111" s="177"/>
      <c r="C111" s="177"/>
      <c r="D111" s="177"/>
      <c r="E111" s="177"/>
      <c r="F111" s="177"/>
      <c r="G111" s="177"/>
      <c r="H111" s="177"/>
      <c r="I111" s="177"/>
      <c r="J111" s="177"/>
      <c r="K111" s="177"/>
      <c r="L111" s="177"/>
      <c r="M111" s="177"/>
      <c r="N111" s="177"/>
      <c r="O111" s="177"/>
      <c r="P111" s="177"/>
      <c r="Q111" s="177"/>
      <c r="R111" s="177"/>
      <c r="S111" s="177"/>
      <c r="T111" s="177"/>
      <c r="U111" s="177"/>
      <c r="V111" s="177"/>
      <c r="W111" s="177"/>
      <c r="X111" s="177"/>
      <c r="Y111" s="177"/>
      <c r="Z111" s="177"/>
      <c r="AA111" s="177"/>
      <c r="AB111" s="177"/>
      <c r="AC111" s="177"/>
      <c r="AD111" s="177"/>
      <c r="AE111" s="177"/>
      <c r="AF111" s="177"/>
      <c r="AG111" s="177"/>
      <c r="AH111" s="177"/>
      <c r="AI111" s="177"/>
      <c r="AJ111" s="177"/>
      <c r="AK111" s="177"/>
      <c r="AL111" s="177"/>
      <c r="AM111" s="177"/>
      <c r="AN111" s="177"/>
      <c r="AO111" s="177"/>
      <c r="AP111" s="177"/>
      <c r="AQ111" s="177"/>
      <c r="AR111" s="177"/>
      <c r="AS111" s="177"/>
      <c r="AT111" s="177"/>
      <c r="AU111" s="177"/>
      <c r="AV111" s="177"/>
      <c r="AW111" s="177"/>
      <c r="AX111" s="177"/>
      <c r="AY111" s="177"/>
      <c r="AZ111" s="177"/>
    </row>
    <row r="112" spans="2:52" x14ac:dyDescent="0.25">
      <c r="B112" s="177"/>
      <c r="C112" s="177"/>
      <c r="D112" s="177"/>
      <c r="E112" s="177"/>
      <c r="F112" s="177"/>
      <c r="G112" s="177"/>
      <c r="H112" s="177"/>
      <c r="I112" s="177"/>
      <c r="J112" s="177"/>
      <c r="K112" s="177"/>
      <c r="L112" s="177"/>
      <c r="M112" s="177"/>
      <c r="N112" s="177"/>
      <c r="O112" s="177"/>
      <c r="P112" s="177"/>
      <c r="Q112" s="177"/>
      <c r="R112" s="177"/>
      <c r="S112" s="177"/>
      <c r="T112" s="177"/>
      <c r="U112" s="177"/>
      <c r="V112" s="177"/>
      <c r="W112" s="177"/>
      <c r="X112" s="177"/>
      <c r="Y112" s="177"/>
      <c r="Z112" s="177"/>
      <c r="AA112" s="177"/>
      <c r="AB112" s="177"/>
      <c r="AC112" s="177"/>
      <c r="AD112" s="177"/>
      <c r="AE112" s="177"/>
      <c r="AF112" s="177"/>
      <c r="AG112" s="177"/>
      <c r="AH112" s="177"/>
      <c r="AI112" s="177"/>
      <c r="AJ112" s="177"/>
      <c r="AK112" s="177"/>
      <c r="AL112" s="177"/>
      <c r="AM112" s="177"/>
      <c r="AN112" s="177"/>
      <c r="AO112" s="177"/>
      <c r="AP112" s="177"/>
      <c r="AQ112" s="177"/>
      <c r="AR112" s="177"/>
      <c r="AS112" s="177"/>
      <c r="AT112" s="177"/>
      <c r="AU112" s="177"/>
      <c r="AV112" s="177"/>
      <c r="AW112" s="177"/>
      <c r="AX112" s="177"/>
      <c r="AY112" s="177"/>
      <c r="AZ112" s="177"/>
    </row>
    <row r="113" spans="2:52" x14ac:dyDescent="0.25">
      <c r="B113" s="177"/>
      <c r="C113" s="177"/>
      <c r="D113" s="177"/>
      <c r="E113" s="177"/>
      <c r="F113" s="177"/>
      <c r="G113" s="177"/>
      <c r="H113" s="177"/>
      <c r="I113" s="177"/>
      <c r="J113" s="177"/>
      <c r="K113" s="177"/>
      <c r="L113" s="177"/>
      <c r="M113" s="177"/>
      <c r="N113" s="177"/>
      <c r="O113" s="177"/>
      <c r="P113" s="177"/>
      <c r="Q113" s="177"/>
      <c r="R113" s="177"/>
      <c r="S113" s="177"/>
      <c r="T113" s="177"/>
      <c r="U113" s="177"/>
      <c r="V113" s="177"/>
      <c r="W113" s="177"/>
      <c r="X113" s="177"/>
      <c r="Y113" s="177"/>
      <c r="Z113" s="177"/>
      <c r="AA113" s="177"/>
      <c r="AB113" s="177"/>
      <c r="AC113" s="177"/>
      <c r="AD113" s="177"/>
      <c r="AE113" s="177"/>
      <c r="AF113" s="177"/>
      <c r="AG113" s="177"/>
      <c r="AH113" s="177"/>
      <c r="AI113" s="177"/>
      <c r="AJ113" s="177"/>
      <c r="AK113" s="177"/>
      <c r="AL113" s="177"/>
      <c r="AM113" s="177"/>
      <c r="AN113" s="177"/>
      <c r="AO113" s="177"/>
      <c r="AP113" s="177"/>
      <c r="AQ113" s="177"/>
      <c r="AR113" s="177"/>
      <c r="AS113" s="177"/>
      <c r="AT113" s="177"/>
      <c r="AU113" s="177"/>
      <c r="AV113" s="177"/>
      <c r="AW113" s="177"/>
      <c r="AX113" s="177"/>
      <c r="AY113" s="177"/>
      <c r="AZ113" s="177"/>
    </row>
    <row r="114" spans="2:52" x14ac:dyDescent="0.25">
      <c r="B114" s="177"/>
      <c r="C114" s="177"/>
      <c r="D114" s="177"/>
      <c r="E114" s="177"/>
      <c r="F114" s="177"/>
      <c r="G114" s="177"/>
      <c r="H114" s="177"/>
      <c r="I114" s="177"/>
      <c r="J114" s="177"/>
      <c r="K114" s="177"/>
      <c r="L114" s="177"/>
      <c r="M114" s="177"/>
      <c r="N114" s="177"/>
      <c r="O114" s="177"/>
      <c r="P114" s="177"/>
      <c r="Q114" s="177"/>
      <c r="R114" s="177"/>
      <c r="S114" s="177"/>
      <c r="T114" s="177"/>
      <c r="U114" s="177"/>
      <c r="V114" s="177"/>
      <c r="W114" s="177"/>
      <c r="X114" s="177"/>
      <c r="Y114" s="177"/>
      <c r="Z114" s="177"/>
      <c r="AA114" s="177"/>
      <c r="AB114" s="177"/>
      <c r="AC114" s="177"/>
      <c r="AD114" s="177"/>
      <c r="AE114" s="177"/>
      <c r="AF114" s="177"/>
      <c r="AG114" s="177"/>
      <c r="AH114" s="177"/>
      <c r="AI114" s="177"/>
      <c r="AJ114" s="177"/>
      <c r="AK114" s="177"/>
      <c r="AL114" s="177"/>
      <c r="AM114" s="177"/>
      <c r="AN114" s="177"/>
      <c r="AO114" s="177"/>
      <c r="AP114" s="177"/>
      <c r="AQ114" s="177"/>
      <c r="AR114" s="177"/>
      <c r="AS114" s="177"/>
      <c r="AT114" s="177"/>
      <c r="AU114" s="177"/>
      <c r="AV114" s="177"/>
      <c r="AW114" s="177"/>
      <c r="AX114" s="177"/>
      <c r="AY114" s="177"/>
      <c r="AZ114" s="177"/>
    </row>
    <row r="115" spans="2:52" x14ac:dyDescent="0.25">
      <c r="B115" s="177"/>
      <c r="C115" s="177"/>
      <c r="D115" s="177"/>
      <c r="E115" s="177"/>
      <c r="F115" s="177"/>
      <c r="G115" s="177"/>
      <c r="H115" s="177"/>
      <c r="I115" s="177"/>
      <c r="J115" s="177"/>
      <c r="K115" s="177"/>
      <c r="L115" s="177"/>
      <c r="M115" s="177"/>
      <c r="N115" s="177"/>
      <c r="O115" s="177"/>
      <c r="P115" s="177"/>
      <c r="Q115" s="177"/>
      <c r="R115" s="177"/>
      <c r="S115" s="177"/>
      <c r="T115" s="177"/>
      <c r="U115" s="177"/>
      <c r="V115" s="177"/>
      <c r="W115" s="177"/>
      <c r="X115" s="177"/>
      <c r="Y115" s="177"/>
      <c r="Z115" s="177"/>
      <c r="AA115" s="177"/>
      <c r="AB115" s="177"/>
      <c r="AC115" s="177"/>
      <c r="AD115" s="177"/>
      <c r="AE115" s="177"/>
      <c r="AF115" s="177"/>
      <c r="AG115" s="177"/>
      <c r="AH115" s="177"/>
      <c r="AI115" s="177"/>
      <c r="AJ115" s="177"/>
      <c r="AK115" s="177"/>
      <c r="AL115" s="177"/>
      <c r="AM115" s="177"/>
      <c r="AN115" s="177"/>
      <c r="AO115" s="177"/>
      <c r="AP115" s="177"/>
      <c r="AQ115" s="177"/>
      <c r="AR115" s="177"/>
      <c r="AS115" s="177"/>
      <c r="AT115" s="177"/>
      <c r="AU115" s="177"/>
      <c r="AV115" s="177"/>
      <c r="AW115" s="177"/>
      <c r="AX115" s="177"/>
      <c r="AY115" s="177"/>
      <c r="AZ115" s="177"/>
    </row>
    <row r="116" spans="2:52" x14ac:dyDescent="0.25">
      <c r="B116" s="177"/>
      <c r="C116" s="177"/>
      <c r="D116" s="177"/>
      <c r="E116" s="177"/>
      <c r="F116" s="177"/>
      <c r="G116" s="177"/>
      <c r="H116" s="177"/>
      <c r="I116" s="177"/>
      <c r="J116" s="177"/>
      <c r="K116" s="177"/>
      <c r="L116" s="177"/>
      <c r="M116" s="177"/>
      <c r="N116" s="177"/>
      <c r="O116" s="177"/>
      <c r="P116" s="177"/>
      <c r="Q116" s="177"/>
      <c r="R116" s="177"/>
      <c r="S116" s="177"/>
      <c r="T116" s="177"/>
      <c r="U116" s="177"/>
      <c r="V116" s="177"/>
      <c r="W116" s="177"/>
      <c r="X116" s="177"/>
      <c r="Y116" s="177"/>
      <c r="Z116" s="177"/>
      <c r="AA116" s="177"/>
      <c r="AB116" s="177"/>
      <c r="AC116" s="177"/>
      <c r="AD116" s="177"/>
      <c r="AE116" s="177"/>
      <c r="AF116" s="177"/>
      <c r="AG116" s="177"/>
      <c r="AH116" s="177"/>
      <c r="AI116" s="177"/>
      <c r="AJ116" s="177"/>
      <c r="AK116" s="177"/>
      <c r="AL116" s="177"/>
      <c r="AM116" s="177"/>
      <c r="AN116" s="177"/>
      <c r="AO116" s="177"/>
      <c r="AP116" s="177"/>
      <c r="AQ116" s="177"/>
      <c r="AR116" s="177"/>
      <c r="AS116" s="177"/>
      <c r="AT116" s="177"/>
      <c r="AU116" s="177"/>
      <c r="AV116" s="177"/>
      <c r="AW116" s="177"/>
      <c r="AX116" s="177"/>
      <c r="AY116" s="177"/>
      <c r="AZ116" s="177"/>
    </row>
    <row r="117" spans="2:52" x14ac:dyDescent="0.25">
      <c r="B117" s="177"/>
      <c r="C117" s="177"/>
      <c r="D117" s="177"/>
      <c r="E117" s="177"/>
      <c r="F117" s="177"/>
      <c r="G117" s="177"/>
      <c r="H117" s="177"/>
      <c r="I117" s="177"/>
      <c r="J117" s="177"/>
      <c r="K117" s="177"/>
      <c r="L117" s="177"/>
      <c r="M117" s="177"/>
      <c r="N117" s="177"/>
      <c r="O117" s="177"/>
      <c r="P117" s="177"/>
      <c r="Q117" s="177"/>
      <c r="R117" s="177"/>
      <c r="S117" s="177"/>
      <c r="T117" s="177"/>
      <c r="U117" s="177"/>
      <c r="V117" s="177"/>
      <c r="W117" s="177"/>
      <c r="X117" s="177"/>
      <c r="Y117" s="177"/>
      <c r="Z117" s="177"/>
      <c r="AA117" s="177"/>
      <c r="AB117" s="177"/>
      <c r="AC117" s="177"/>
      <c r="AD117" s="177"/>
      <c r="AE117" s="177"/>
      <c r="AF117" s="177"/>
      <c r="AG117" s="177"/>
      <c r="AH117" s="177"/>
      <c r="AI117" s="177"/>
      <c r="AJ117" s="177"/>
      <c r="AK117" s="177"/>
      <c r="AL117" s="177"/>
      <c r="AM117" s="177"/>
      <c r="AN117" s="177"/>
      <c r="AO117" s="177"/>
      <c r="AP117" s="177"/>
      <c r="AQ117" s="177"/>
      <c r="AR117" s="177"/>
      <c r="AS117" s="177"/>
      <c r="AT117" s="177"/>
      <c r="AU117" s="177"/>
      <c r="AV117" s="177"/>
      <c r="AW117" s="177"/>
      <c r="AX117" s="177"/>
      <c r="AY117" s="177"/>
      <c r="AZ117" s="177"/>
    </row>
    <row r="118" spans="2:52" x14ac:dyDescent="0.25">
      <c r="B118" s="177"/>
      <c r="C118" s="177"/>
      <c r="D118" s="177"/>
      <c r="E118" s="177"/>
      <c r="F118" s="177"/>
      <c r="G118" s="177"/>
      <c r="H118" s="177"/>
      <c r="I118" s="177"/>
      <c r="J118" s="177"/>
      <c r="K118" s="177"/>
      <c r="L118" s="177"/>
      <c r="M118" s="177"/>
      <c r="N118" s="177"/>
      <c r="O118" s="177"/>
      <c r="P118" s="177"/>
      <c r="Q118" s="177"/>
      <c r="R118" s="177"/>
      <c r="S118" s="177"/>
      <c r="T118" s="177"/>
      <c r="U118" s="177"/>
      <c r="V118" s="177"/>
      <c r="W118" s="177"/>
      <c r="X118" s="177"/>
      <c r="Y118" s="177"/>
      <c r="Z118" s="177"/>
      <c r="AA118" s="177"/>
      <c r="AB118" s="177"/>
      <c r="AC118" s="177"/>
      <c r="AD118" s="177"/>
      <c r="AE118" s="177"/>
      <c r="AF118" s="177"/>
      <c r="AG118" s="177"/>
      <c r="AH118" s="177"/>
      <c r="AI118" s="177"/>
      <c r="AJ118" s="177"/>
      <c r="AK118" s="177"/>
      <c r="AL118" s="177"/>
      <c r="AM118" s="177"/>
      <c r="AN118" s="177"/>
      <c r="AO118" s="177"/>
      <c r="AP118" s="177"/>
      <c r="AQ118" s="177"/>
      <c r="AR118" s="177"/>
      <c r="AS118" s="177"/>
      <c r="AT118" s="177"/>
      <c r="AU118" s="177"/>
      <c r="AV118" s="177"/>
      <c r="AW118" s="177"/>
      <c r="AX118" s="177"/>
      <c r="AY118" s="177"/>
      <c r="AZ118" s="177"/>
    </row>
    <row r="119" spans="2:52" x14ac:dyDescent="0.25">
      <c r="B119" s="177"/>
      <c r="C119" s="177"/>
      <c r="D119" s="177"/>
      <c r="E119" s="177"/>
      <c r="F119" s="177"/>
      <c r="G119" s="177"/>
      <c r="H119" s="177"/>
      <c r="I119" s="177"/>
      <c r="J119" s="177"/>
      <c r="K119" s="177"/>
      <c r="L119" s="177"/>
      <c r="M119" s="177"/>
      <c r="N119" s="177"/>
      <c r="O119" s="177"/>
      <c r="P119" s="177"/>
      <c r="Q119" s="177"/>
      <c r="R119" s="177"/>
      <c r="S119" s="177"/>
      <c r="T119" s="177"/>
      <c r="U119" s="177"/>
      <c r="V119" s="177"/>
      <c r="W119" s="177"/>
      <c r="X119" s="177"/>
      <c r="Y119" s="177"/>
      <c r="Z119" s="177"/>
      <c r="AA119" s="177"/>
      <c r="AB119" s="177"/>
      <c r="AC119" s="177"/>
      <c r="AD119" s="177"/>
      <c r="AE119" s="177"/>
      <c r="AF119" s="177"/>
      <c r="AG119" s="177"/>
      <c r="AH119" s="177"/>
      <c r="AI119" s="177"/>
      <c r="AJ119" s="177"/>
      <c r="AK119" s="177"/>
      <c r="AL119" s="177"/>
      <c r="AM119" s="177"/>
      <c r="AN119" s="177"/>
      <c r="AO119" s="177"/>
      <c r="AP119" s="177"/>
      <c r="AQ119" s="177"/>
      <c r="AR119" s="177"/>
      <c r="AS119" s="177"/>
      <c r="AT119" s="177"/>
      <c r="AU119" s="177"/>
      <c r="AV119" s="177"/>
      <c r="AW119" s="177"/>
      <c r="AX119" s="177"/>
      <c r="AY119" s="177"/>
      <c r="AZ119" s="177"/>
    </row>
    <row r="120" spans="2:52" x14ac:dyDescent="0.25">
      <c r="B120" s="177"/>
      <c r="C120" s="177"/>
      <c r="D120" s="177"/>
      <c r="E120" s="177"/>
      <c r="F120" s="177"/>
      <c r="G120" s="177"/>
      <c r="H120" s="177"/>
      <c r="I120" s="177"/>
      <c r="J120" s="177"/>
      <c r="K120" s="177"/>
      <c r="L120" s="177"/>
      <c r="M120" s="177"/>
      <c r="N120" s="177"/>
      <c r="O120" s="177"/>
      <c r="P120" s="177"/>
      <c r="Q120" s="177"/>
      <c r="R120" s="177"/>
      <c r="S120" s="177"/>
      <c r="T120" s="177"/>
      <c r="U120" s="177"/>
      <c r="V120" s="177"/>
      <c r="W120" s="177"/>
      <c r="X120" s="177"/>
      <c r="Y120" s="177"/>
      <c r="Z120" s="177"/>
      <c r="AA120" s="177"/>
      <c r="AB120" s="177"/>
      <c r="AC120" s="177"/>
      <c r="AD120" s="177"/>
      <c r="AE120" s="177"/>
      <c r="AF120" s="177"/>
      <c r="AG120" s="177"/>
      <c r="AH120" s="177"/>
      <c r="AI120" s="177"/>
      <c r="AJ120" s="177"/>
      <c r="AK120" s="177"/>
      <c r="AL120" s="177"/>
      <c r="AM120" s="177"/>
      <c r="AN120" s="177"/>
      <c r="AO120" s="177"/>
      <c r="AP120" s="177"/>
      <c r="AQ120" s="177"/>
      <c r="AR120" s="177"/>
      <c r="AS120" s="177"/>
      <c r="AT120" s="177"/>
      <c r="AU120" s="177"/>
      <c r="AV120" s="177"/>
      <c r="AW120" s="177"/>
      <c r="AX120" s="177"/>
      <c r="AY120" s="177"/>
      <c r="AZ120" s="177"/>
    </row>
    <row r="121" spans="2:52" x14ac:dyDescent="0.25">
      <c r="B121" s="177"/>
      <c r="C121" s="177"/>
      <c r="D121" s="177"/>
      <c r="E121" s="177"/>
      <c r="F121" s="177"/>
      <c r="G121" s="177"/>
      <c r="H121" s="177"/>
      <c r="I121" s="177"/>
      <c r="J121" s="177"/>
      <c r="K121" s="177"/>
      <c r="L121" s="177"/>
      <c r="M121" s="177"/>
      <c r="N121" s="177"/>
      <c r="O121" s="177"/>
      <c r="P121" s="177"/>
      <c r="Q121" s="177"/>
      <c r="R121" s="177"/>
      <c r="S121" s="177"/>
      <c r="T121" s="177"/>
      <c r="U121" s="177"/>
      <c r="V121" s="177"/>
      <c r="W121" s="177"/>
      <c r="X121" s="177"/>
      <c r="Y121" s="177"/>
      <c r="Z121" s="177"/>
      <c r="AA121" s="177"/>
      <c r="AB121" s="177"/>
      <c r="AC121" s="177"/>
      <c r="AD121" s="177"/>
      <c r="AE121" s="177"/>
      <c r="AF121" s="177"/>
      <c r="AG121" s="177"/>
      <c r="AH121" s="177"/>
      <c r="AI121" s="177"/>
      <c r="AJ121" s="177"/>
      <c r="AK121" s="177"/>
      <c r="AL121" s="177"/>
      <c r="AM121" s="177"/>
      <c r="AN121" s="177"/>
      <c r="AO121" s="177"/>
      <c r="AP121" s="177"/>
      <c r="AQ121" s="177"/>
      <c r="AR121" s="177"/>
      <c r="AS121" s="177"/>
      <c r="AT121" s="177"/>
      <c r="AU121" s="177"/>
      <c r="AV121" s="177"/>
      <c r="AW121" s="177"/>
      <c r="AX121" s="177"/>
      <c r="AY121" s="177"/>
      <c r="AZ121" s="177"/>
    </row>
    <row r="122" spans="2:52" x14ac:dyDescent="0.25">
      <c r="B122" s="177"/>
      <c r="C122" s="177"/>
      <c r="D122" s="177"/>
      <c r="E122" s="177"/>
      <c r="F122" s="177"/>
      <c r="G122" s="177"/>
      <c r="H122" s="177"/>
      <c r="I122" s="177"/>
      <c r="J122" s="177"/>
      <c r="K122" s="177"/>
      <c r="L122" s="177"/>
      <c r="M122" s="177"/>
      <c r="N122" s="177"/>
      <c r="O122" s="177"/>
      <c r="P122" s="177"/>
      <c r="Q122" s="177"/>
      <c r="R122" s="177"/>
      <c r="S122" s="177"/>
      <c r="T122" s="177"/>
      <c r="U122" s="177"/>
      <c r="V122" s="177"/>
      <c r="W122" s="177"/>
      <c r="X122" s="177"/>
      <c r="Y122" s="177"/>
      <c r="Z122" s="177"/>
      <c r="AA122" s="177"/>
      <c r="AB122" s="177"/>
      <c r="AC122" s="177"/>
      <c r="AD122" s="177"/>
      <c r="AE122" s="177"/>
      <c r="AF122" s="177"/>
      <c r="AG122" s="177"/>
      <c r="AH122" s="177"/>
      <c r="AI122" s="177"/>
      <c r="AJ122" s="177"/>
      <c r="AK122" s="177"/>
      <c r="AL122" s="177"/>
      <c r="AM122" s="177"/>
      <c r="AN122" s="177"/>
      <c r="AO122" s="177"/>
      <c r="AP122" s="177"/>
      <c r="AQ122" s="177"/>
      <c r="AR122" s="177"/>
      <c r="AS122" s="177"/>
      <c r="AT122" s="177"/>
      <c r="AU122" s="177"/>
      <c r="AV122" s="177"/>
      <c r="AW122" s="177"/>
      <c r="AX122" s="177"/>
      <c r="AY122" s="177"/>
      <c r="AZ122" s="177"/>
    </row>
    <row r="123" spans="2:52" x14ac:dyDescent="0.25">
      <c r="B123" s="177"/>
      <c r="C123" s="177"/>
      <c r="D123" s="177"/>
      <c r="E123" s="177"/>
      <c r="F123" s="177"/>
      <c r="G123" s="177"/>
      <c r="H123" s="177"/>
      <c r="I123" s="177"/>
      <c r="J123" s="177"/>
      <c r="K123" s="177"/>
      <c r="L123" s="177"/>
      <c r="M123" s="177"/>
      <c r="N123" s="177"/>
      <c r="O123" s="177"/>
      <c r="P123" s="177"/>
      <c r="Q123" s="177"/>
      <c r="R123" s="177"/>
      <c r="S123" s="177"/>
      <c r="T123" s="177"/>
      <c r="U123" s="177"/>
      <c r="V123" s="177"/>
      <c r="W123" s="177"/>
      <c r="X123" s="177"/>
      <c r="Y123" s="177"/>
      <c r="Z123" s="177"/>
      <c r="AA123" s="177"/>
      <c r="AB123" s="177"/>
      <c r="AC123" s="177"/>
      <c r="AD123" s="177"/>
      <c r="AE123" s="177"/>
      <c r="AF123" s="177"/>
      <c r="AG123" s="177"/>
      <c r="AH123" s="177"/>
      <c r="AI123" s="177"/>
      <c r="AJ123" s="177"/>
      <c r="AK123" s="177"/>
      <c r="AL123" s="177"/>
      <c r="AM123" s="177"/>
      <c r="AN123" s="177"/>
      <c r="AO123" s="177"/>
      <c r="AP123" s="177"/>
      <c r="AQ123" s="177"/>
      <c r="AR123" s="177"/>
      <c r="AS123" s="177"/>
      <c r="AT123" s="177"/>
      <c r="AU123" s="177"/>
      <c r="AV123" s="177"/>
      <c r="AW123" s="177"/>
      <c r="AX123" s="177"/>
      <c r="AY123" s="177"/>
      <c r="AZ123" s="177"/>
    </row>
    <row r="124" spans="2:52" x14ac:dyDescent="0.25">
      <c r="B124" s="177"/>
      <c r="C124" s="177"/>
      <c r="D124" s="177"/>
      <c r="E124" s="177"/>
      <c r="F124" s="177"/>
      <c r="G124" s="177"/>
      <c r="H124" s="177"/>
      <c r="I124" s="177"/>
      <c r="J124" s="177"/>
      <c r="K124" s="177"/>
      <c r="L124" s="177"/>
      <c r="M124" s="177"/>
      <c r="N124" s="177"/>
      <c r="O124" s="177"/>
      <c r="P124" s="177"/>
      <c r="Q124" s="177"/>
      <c r="R124" s="177"/>
      <c r="S124" s="177"/>
      <c r="T124" s="177"/>
      <c r="U124" s="177"/>
      <c r="V124" s="177"/>
      <c r="W124" s="177"/>
      <c r="X124" s="177"/>
      <c r="Y124" s="177"/>
      <c r="Z124" s="177"/>
      <c r="AA124" s="177"/>
      <c r="AB124" s="177"/>
      <c r="AC124" s="177"/>
      <c r="AD124" s="177"/>
      <c r="AE124" s="177"/>
      <c r="AF124" s="177"/>
      <c r="AG124" s="177"/>
      <c r="AH124" s="177"/>
      <c r="AI124" s="177"/>
      <c r="AJ124" s="177"/>
      <c r="AK124" s="177"/>
      <c r="AL124" s="177"/>
      <c r="AM124" s="177"/>
      <c r="AN124" s="177"/>
      <c r="AO124" s="177"/>
      <c r="AP124" s="177"/>
      <c r="AQ124" s="177"/>
      <c r="AR124" s="177"/>
      <c r="AS124" s="177"/>
      <c r="AT124" s="177"/>
      <c r="AU124" s="177"/>
      <c r="AV124" s="177"/>
      <c r="AW124" s="177"/>
      <c r="AX124" s="177"/>
      <c r="AY124" s="177"/>
      <c r="AZ124" s="177"/>
    </row>
    <row r="125" spans="2:52" x14ac:dyDescent="0.25">
      <c r="B125" s="177"/>
      <c r="C125" s="177"/>
      <c r="D125" s="177"/>
      <c r="E125" s="177"/>
      <c r="F125" s="177"/>
      <c r="G125" s="177"/>
      <c r="H125" s="177"/>
      <c r="I125" s="177"/>
      <c r="J125" s="177"/>
      <c r="K125" s="177"/>
      <c r="L125" s="177"/>
      <c r="M125" s="177"/>
      <c r="N125" s="177"/>
      <c r="O125" s="177"/>
      <c r="P125" s="177"/>
      <c r="Q125" s="177"/>
      <c r="R125" s="177"/>
      <c r="S125" s="177"/>
      <c r="T125" s="177"/>
      <c r="U125" s="177"/>
      <c r="V125" s="177"/>
      <c r="W125" s="177"/>
      <c r="X125" s="177"/>
      <c r="Y125" s="177"/>
      <c r="Z125" s="177"/>
      <c r="AA125" s="177"/>
      <c r="AB125" s="177"/>
      <c r="AC125" s="177"/>
      <c r="AD125" s="177"/>
      <c r="AE125" s="177"/>
      <c r="AF125" s="177"/>
      <c r="AG125" s="177"/>
      <c r="AH125" s="177"/>
      <c r="AI125" s="177"/>
      <c r="AJ125" s="177"/>
      <c r="AK125" s="177"/>
      <c r="AL125" s="177"/>
      <c r="AM125" s="177"/>
      <c r="AN125" s="177"/>
      <c r="AO125" s="177"/>
      <c r="AP125" s="177"/>
      <c r="AQ125" s="177"/>
      <c r="AR125" s="177"/>
      <c r="AS125" s="177"/>
      <c r="AT125" s="177"/>
      <c r="AU125" s="177"/>
      <c r="AV125" s="177"/>
      <c r="AW125" s="177"/>
      <c r="AX125" s="177"/>
      <c r="AY125" s="177"/>
      <c r="AZ125" s="177"/>
    </row>
    <row r="126" spans="2:52" x14ac:dyDescent="0.25">
      <c r="B126" s="177"/>
      <c r="C126" s="177"/>
      <c r="D126" s="177"/>
      <c r="E126" s="177"/>
      <c r="F126" s="177"/>
      <c r="G126" s="177"/>
      <c r="H126" s="177"/>
      <c r="I126" s="177"/>
      <c r="J126" s="177"/>
      <c r="K126" s="177"/>
      <c r="L126" s="177"/>
      <c r="M126" s="177"/>
      <c r="N126" s="177"/>
      <c r="O126" s="177"/>
      <c r="P126" s="177"/>
      <c r="Q126" s="177"/>
      <c r="R126" s="177"/>
      <c r="S126" s="177"/>
      <c r="T126" s="177"/>
      <c r="U126" s="177"/>
      <c r="V126" s="177"/>
      <c r="W126" s="177"/>
      <c r="X126" s="177"/>
      <c r="Y126" s="177"/>
      <c r="Z126" s="177"/>
      <c r="AA126" s="177"/>
      <c r="AB126" s="177"/>
      <c r="AC126" s="177"/>
      <c r="AD126" s="177"/>
      <c r="AE126" s="177"/>
      <c r="AF126" s="177"/>
      <c r="AG126" s="177"/>
      <c r="AH126" s="177"/>
      <c r="AI126" s="177"/>
      <c r="AJ126" s="177"/>
      <c r="AK126" s="177"/>
      <c r="AL126" s="177"/>
      <c r="AM126" s="177"/>
      <c r="AN126" s="177"/>
      <c r="AO126" s="177"/>
      <c r="AP126" s="177"/>
      <c r="AQ126" s="177"/>
      <c r="AR126" s="177"/>
      <c r="AS126" s="177"/>
      <c r="AT126" s="177"/>
      <c r="AU126" s="177"/>
      <c r="AV126" s="177"/>
      <c r="AW126" s="177"/>
      <c r="AX126" s="177"/>
      <c r="AY126" s="177"/>
      <c r="AZ126" s="177"/>
    </row>
    <row r="127" spans="2:52" x14ac:dyDescent="0.25">
      <c r="B127" s="177"/>
      <c r="C127" s="177"/>
      <c r="D127" s="177"/>
      <c r="E127" s="177"/>
      <c r="F127" s="177"/>
      <c r="G127" s="177"/>
      <c r="H127" s="177"/>
      <c r="I127" s="177"/>
      <c r="J127" s="177"/>
      <c r="K127" s="177"/>
      <c r="L127" s="177"/>
      <c r="M127" s="177"/>
      <c r="N127" s="177"/>
      <c r="O127" s="177"/>
      <c r="P127" s="177"/>
      <c r="Q127" s="177"/>
      <c r="R127" s="177"/>
      <c r="S127" s="177"/>
      <c r="T127" s="177"/>
      <c r="U127" s="177"/>
      <c r="V127" s="177"/>
      <c r="W127" s="177"/>
      <c r="X127" s="177"/>
      <c r="Y127" s="177"/>
      <c r="Z127" s="177"/>
      <c r="AA127" s="177"/>
      <c r="AB127" s="177"/>
      <c r="AC127" s="177"/>
      <c r="AD127" s="177"/>
      <c r="AE127" s="177"/>
      <c r="AF127" s="177"/>
      <c r="AG127" s="177"/>
      <c r="AH127" s="177"/>
      <c r="AI127" s="177"/>
      <c r="AJ127" s="177"/>
      <c r="AK127" s="177"/>
      <c r="AL127" s="177"/>
      <c r="AM127" s="177"/>
      <c r="AN127" s="177"/>
      <c r="AO127" s="177"/>
      <c r="AP127" s="177"/>
      <c r="AQ127" s="177"/>
      <c r="AR127" s="177"/>
      <c r="AS127" s="177"/>
      <c r="AT127" s="177"/>
      <c r="AU127" s="177"/>
      <c r="AV127" s="177"/>
      <c r="AW127" s="177"/>
      <c r="AX127" s="177"/>
      <c r="AY127" s="177"/>
      <c r="AZ127" s="177"/>
    </row>
    <row r="128" spans="2:52" x14ac:dyDescent="0.25">
      <c r="B128" s="177"/>
      <c r="C128" s="177"/>
      <c r="D128" s="177"/>
      <c r="E128" s="177"/>
      <c r="F128" s="177"/>
      <c r="G128" s="177"/>
      <c r="H128" s="177"/>
      <c r="I128" s="177"/>
      <c r="J128" s="177"/>
      <c r="K128" s="177"/>
      <c r="L128" s="177"/>
      <c r="M128" s="177"/>
      <c r="N128" s="177"/>
      <c r="O128" s="177"/>
      <c r="P128" s="177"/>
      <c r="Q128" s="177"/>
      <c r="R128" s="177"/>
      <c r="S128" s="177"/>
      <c r="T128" s="177"/>
      <c r="U128" s="177"/>
      <c r="V128" s="177"/>
      <c r="W128" s="177"/>
      <c r="X128" s="177"/>
      <c r="Y128" s="177"/>
      <c r="Z128" s="177"/>
      <c r="AA128" s="177"/>
      <c r="AB128" s="177"/>
      <c r="AC128" s="177"/>
      <c r="AD128" s="177"/>
      <c r="AE128" s="177"/>
      <c r="AF128" s="177"/>
      <c r="AG128" s="177"/>
      <c r="AH128" s="177"/>
      <c r="AI128" s="177"/>
      <c r="AJ128" s="177"/>
      <c r="AK128" s="177"/>
      <c r="AL128" s="177"/>
      <c r="AM128" s="177"/>
      <c r="AN128" s="177"/>
      <c r="AO128" s="177"/>
      <c r="AP128" s="177"/>
      <c r="AQ128" s="177"/>
      <c r="AR128" s="177"/>
      <c r="AS128" s="177"/>
      <c r="AT128" s="177"/>
      <c r="AU128" s="177"/>
      <c r="AV128" s="177"/>
      <c r="AW128" s="177"/>
      <c r="AX128" s="177"/>
      <c r="AY128" s="177"/>
      <c r="AZ128" s="177"/>
    </row>
    <row r="129" spans="2:52" x14ac:dyDescent="0.25">
      <c r="B129" s="177"/>
      <c r="C129" s="177"/>
      <c r="D129" s="177"/>
      <c r="E129" s="177"/>
      <c r="F129" s="177"/>
      <c r="G129" s="177"/>
      <c r="H129" s="177"/>
      <c r="I129" s="177"/>
      <c r="J129" s="177"/>
      <c r="K129" s="177"/>
      <c r="L129" s="177"/>
      <c r="M129" s="177"/>
      <c r="N129" s="177"/>
      <c r="O129" s="177"/>
      <c r="P129" s="177"/>
      <c r="Q129" s="177"/>
      <c r="R129" s="177"/>
      <c r="S129" s="177"/>
      <c r="T129" s="177"/>
      <c r="U129" s="177"/>
      <c r="V129" s="177"/>
      <c r="W129" s="177"/>
      <c r="X129" s="177"/>
      <c r="Y129" s="177"/>
      <c r="Z129" s="177"/>
      <c r="AA129" s="177"/>
      <c r="AB129" s="177"/>
      <c r="AC129" s="177"/>
      <c r="AD129" s="177"/>
      <c r="AE129" s="177"/>
      <c r="AF129" s="177"/>
      <c r="AG129" s="177"/>
      <c r="AH129" s="177"/>
      <c r="AI129" s="177"/>
      <c r="AJ129" s="177"/>
      <c r="AK129" s="177"/>
      <c r="AL129" s="177"/>
      <c r="AM129" s="177"/>
      <c r="AN129" s="177"/>
      <c r="AO129" s="177"/>
      <c r="AP129" s="177"/>
      <c r="AQ129" s="177"/>
      <c r="AR129" s="177"/>
      <c r="AS129" s="177"/>
      <c r="AT129" s="177"/>
      <c r="AU129" s="177"/>
      <c r="AV129" s="177"/>
      <c r="AW129" s="177"/>
      <c r="AX129" s="177"/>
      <c r="AY129" s="177"/>
      <c r="AZ129" s="177"/>
    </row>
    <row r="130" spans="2:52" x14ac:dyDescent="0.25">
      <c r="B130" s="177"/>
      <c r="C130" s="177"/>
      <c r="D130" s="177"/>
      <c r="E130" s="177"/>
      <c r="F130" s="177"/>
      <c r="G130" s="177"/>
      <c r="H130" s="177"/>
      <c r="I130" s="177"/>
      <c r="J130" s="177"/>
      <c r="K130" s="177"/>
      <c r="L130" s="177"/>
      <c r="M130" s="177"/>
      <c r="N130" s="177"/>
      <c r="O130" s="177"/>
      <c r="P130" s="177"/>
      <c r="Q130" s="177"/>
      <c r="R130" s="177"/>
      <c r="S130" s="177"/>
      <c r="T130" s="177"/>
      <c r="U130" s="177"/>
      <c r="V130" s="177"/>
      <c r="W130" s="177"/>
      <c r="X130" s="177"/>
      <c r="Y130" s="177"/>
      <c r="Z130" s="177"/>
      <c r="AA130" s="177"/>
      <c r="AB130" s="177"/>
      <c r="AC130" s="177"/>
      <c r="AD130" s="177"/>
      <c r="AE130" s="177"/>
      <c r="AF130" s="177"/>
      <c r="AG130" s="177"/>
      <c r="AH130" s="177"/>
      <c r="AI130" s="177"/>
      <c r="AJ130" s="177"/>
      <c r="AK130" s="177"/>
      <c r="AL130" s="177"/>
      <c r="AM130" s="177"/>
      <c r="AN130" s="177"/>
      <c r="AO130" s="177"/>
      <c r="AP130" s="177"/>
      <c r="AQ130" s="177"/>
      <c r="AR130" s="177"/>
      <c r="AS130" s="177"/>
      <c r="AT130" s="177"/>
      <c r="AU130" s="177"/>
      <c r="AV130" s="177"/>
      <c r="AW130" s="177"/>
      <c r="AX130" s="177"/>
      <c r="AY130" s="177"/>
      <c r="AZ130" s="177"/>
    </row>
    <row r="131" spans="2:52" x14ac:dyDescent="0.25">
      <c r="B131" s="177"/>
      <c r="C131" s="177"/>
      <c r="D131" s="177"/>
      <c r="E131" s="177"/>
      <c r="F131" s="177"/>
      <c r="G131" s="177"/>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7"/>
      <c r="AY131" s="177"/>
      <c r="AZ131" s="177"/>
    </row>
    <row r="132" spans="2:52" x14ac:dyDescent="0.25">
      <c r="B132" s="177"/>
      <c r="C132" s="177"/>
      <c r="D132" s="177"/>
      <c r="E132" s="177"/>
      <c r="F132" s="177"/>
      <c r="G132" s="177"/>
      <c r="H132" s="177"/>
      <c r="I132" s="177"/>
      <c r="J132" s="177"/>
      <c r="K132" s="177"/>
      <c r="L132" s="177"/>
      <c r="M132" s="177"/>
      <c r="N132" s="177"/>
      <c r="O132" s="177"/>
      <c r="P132" s="177"/>
      <c r="Q132" s="177"/>
      <c r="R132" s="177"/>
      <c r="S132" s="177"/>
      <c r="T132" s="177"/>
      <c r="U132" s="177"/>
      <c r="V132" s="177"/>
      <c r="W132" s="177"/>
      <c r="X132" s="177"/>
      <c r="Y132" s="177"/>
      <c r="Z132" s="177"/>
      <c r="AA132" s="177"/>
      <c r="AB132" s="177"/>
      <c r="AC132" s="177"/>
      <c r="AD132" s="177"/>
      <c r="AE132" s="177"/>
      <c r="AF132" s="177"/>
      <c r="AG132" s="177"/>
      <c r="AH132" s="177"/>
      <c r="AI132" s="177"/>
      <c r="AJ132" s="177"/>
      <c r="AK132" s="177"/>
      <c r="AL132" s="177"/>
      <c r="AM132" s="177"/>
      <c r="AN132" s="177"/>
      <c r="AO132" s="177"/>
      <c r="AP132" s="177"/>
      <c r="AQ132" s="177"/>
      <c r="AR132" s="177"/>
      <c r="AS132" s="177"/>
      <c r="AT132" s="177"/>
      <c r="AU132" s="177"/>
      <c r="AV132" s="177"/>
      <c r="AW132" s="177"/>
      <c r="AX132" s="177"/>
      <c r="AY132" s="177"/>
      <c r="AZ132" s="177"/>
    </row>
    <row r="133" spans="2:52" x14ac:dyDescent="0.25">
      <c r="B133" s="177"/>
      <c r="C133" s="177"/>
      <c r="D133" s="177"/>
      <c r="E133" s="177"/>
      <c r="F133" s="177"/>
      <c r="G133" s="177"/>
      <c r="H133" s="177"/>
      <c r="I133" s="177"/>
      <c r="J133" s="177"/>
      <c r="K133" s="177"/>
      <c r="L133" s="177"/>
      <c r="M133" s="177"/>
      <c r="N133" s="177"/>
      <c r="O133" s="177"/>
      <c r="P133" s="177"/>
      <c r="Q133" s="177"/>
      <c r="R133" s="177"/>
      <c r="S133" s="177"/>
      <c r="T133" s="177"/>
      <c r="U133" s="177"/>
      <c r="V133" s="177"/>
      <c r="W133" s="177"/>
      <c r="X133" s="177"/>
      <c r="Y133" s="177"/>
      <c r="Z133" s="177"/>
      <c r="AA133" s="177"/>
      <c r="AB133" s="177"/>
      <c r="AC133" s="177"/>
      <c r="AD133" s="177"/>
      <c r="AE133" s="177"/>
      <c r="AF133" s="177"/>
      <c r="AG133" s="177"/>
      <c r="AH133" s="177"/>
      <c r="AI133" s="177"/>
      <c r="AJ133" s="177"/>
      <c r="AK133" s="177"/>
      <c r="AL133" s="177"/>
      <c r="AM133" s="177"/>
      <c r="AN133" s="177"/>
      <c r="AO133" s="177"/>
      <c r="AP133" s="177"/>
      <c r="AQ133" s="177"/>
      <c r="AR133" s="177"/>
      <c r="AS133" s="177"/>
      <c r="AT133" s="177"/>
      <c r="AU133" s="177"/>
      <c r="AV133" s="177"/>
      <c r="AW133" s="177"/>
      <c r="AX133" s="177"/>
      <c r="AY133" s="177"/>
      <c r="AZ133" s="177"/>
    </row>
    <row r="134" spans="2:52" x14ac:dyDescent="0.25">
      <c r="B134" s="177"/>
      <c r="C134" s="177"/>
      <c r="D134" s="177"/>
      <c r="E134" s="177"/>
      <c r="F134" s="177"/>
      <c r="G134" s="177"/>
      <c r="H134" s="177"/>
      <c r="I134" s="177"/>
      <c r="J134" s="177"/>
      <c r="K134" s="177"/>
      <c r="L134" s="177"/>
      <c r="M134" s="177"/>
      <c r="N134" s="177"/>
      <c r="O134" s="177"/>
      <c r="P134" s="177"/>
      <c r="Q134" s="177"/>
      <c r="R134" s="177"/>
      <c r="S134" s="177"/>
      <c r="T134" s="177"/>
      <c r="U134" s="177"/>
      <c r="V134" s="177"/>
      <c r="W134" s="177"/>
      <c r="X134" s="177"/>
      <c r="Y134" s="177"/>
      <c r="Z134" s="177"/>
      <c r="AA134" s="177"/>
      <c r="AB134" s="177"/>
      <c r="AC134" s="177"/>
      <c r="AD134" s="177"/>
      <c r="AE134" s="177"/>
      <c r="AF134" s="177"/>
      <c r="AG134" s="177"/>
      <c r="AH134" s="177"/>
      <c r="AI134" s="177"/>
      <c r="AJ134" s="177"/>
      <c r="AK134" s="177"/>
      <c r="AL134" s="177"/>
      <c r="AM134" s="177"/>
      <c r="AN134" s="177"/>
      <c r="AO134" s="177"/>
      <c r="AP134" s="177"/>
      <c r="AQ134" s="177"/>
      <c r="AR134" s="177"/>
      <c r="AS134" s="177"/>
      <c r="AT134" s="177"/>
      <c r="AU134" s="177"/>
      <c r="AV134" s="177"/>
      <c r="AW134" s="177"/>
      <c r="AX134" s="177"/>
      <c r="AY134" s="177"/>
      <c r="AZ134" s="177"/>
    </row>
    <row r="135" spans="2:52" x14ac:dyDescent="0.25">
      <c r="B135" s="177"/>
      <c r="C135" s="177"/>
      <c r="D135" s="177"/>
      <c r="E135" s="177"/>
      <c r="F135" s="177"/>
      <c r="G135" s="177"/>
      <c r="H135" s="177"/>
      <c r="I135" s="177"/>
      <c r="J135" s="177"/>
      <c r="K135" s="177"/>
      <c r="L135" s="177"/>
      <c r="M135" s="177"/>
      <c r="N135" s="177"/>
      <c r="O135" s="177"/>
      <c r="P135" s="177"/>
      <c r="Q135" s="177"/>
      <c r="R135" s="177"/>
      <c r="S135" s="177"/>
      <c r="T135" s="177"/>
      <c r="U135" s="177"/>
      <c r="V135" s="177"/>
      <c r="W135" s="177"/>
      <c r="X135" s="177"/>
      <c r="Y135" s="177"/>
      <c r="Z135" s="177"/>
      <c r="AA135" s="177"/>
      <c r="AB135" s="177"/>
      <c r="AC135" s="177"/>
      <c r="AD135" s="177"/>
      <c r="AE135" s="177"/>
      <c r="AF135" s="177"/>
      <c r="AG135" s="177"/>
      <c r="AH135" s="177"/>
      <c r="AI135" s="177"/>
      <c r="AJ135" s="177"/>
      <c r="AK135" s="177"/>
      <c r="AL135" s="177"/>
      <c r="AM135" s="177"/>
      <c r="AN135" s="177"/>
      <c r="AO135" s="177"/>
      <c r="AP135" s="177"/>
      <c r="AQ135" s="177"/>
      <c r="AR135" s="177"/>
      <c r="AS135" s="177"/>
      <c r="AT135" s="177"/>
      <c r="AU135" s="177"/>
      <c r="AV135" s="177"/>
      <c r="AW135" s="177"/>
      <c r="AX135" s="177"/>
      <c r="AY135" s="177"/>
      <c r="AZ135" s="177"/>
    </row>
    <row r="136" spans="2:52" x14ac:dyDescent="0.25">
      <c r="B136" s="177"/>
      <c r="C136" s="177"/>
      <c r="D136" s="177"/>
      <c r="E136" s="177"/>
      <c r="F136" s="177"/>
      <c r="G136" s="177"/>
      <c r="H136" s="177"/>
      <c r="I136" s="177"/>
      <c r="J136" s="177"/>
      <c r="K136" s="177"/>
      <c r="L136" s="177"/>
      <c r="M136" s="177"/>
      <c r="N136" s="177"/>
      <c r="O136" s="177"/>
      <c r="P136" s="177"/>
      <c r="Q136" s="177"/>
      <c r="R136" s="177"/>
      <c r="S136" s="177"/>
      <c r="T136" s="177"/>
      <c r="U136" s="177"/>
      <c r="V136" s="177"/>
      <c r="W136" s="177"/>
      <c r="X136" s="177"/>
      <c r="Y136" s="177"/>
      <c r="Z136" s="177"/>
      <c r="AA136" s="177"/>
      <c r="AB136" s="177"/>
      <c r="AC136" s="177"/>
      <c r="AD136" s="177"/>
      <c r="AE136" s="177"/>
      <c r="AF136" s="177"/>
      <c r="AG136" s="177"/>
      <c r="AH136" s="177"/>
      <c r="AI136" s="177"/>
      <c r="AJ136" s="177"/>
      <c r="AK136" s="177"/>
      <c r="AL136" s="177"/>
      <c r="AM136" s="177"/>
      <c r="AN136" s="177"/>
      <c r="AO136" s="177"/>
      <c r="AP136" s="177"/>
      <c r="AQ136" s="177"/>
      <c r="AR136" s="177"/>
      <c r="AS136" s="177"/>
      <c r="AT136" s="177"/>
      <c r="AU136" s="177"/>
      <c r="AV136" s="177"/>
      <c r="AW136" s="177"/>
      <c r="AX136" s="177"/>
      <c r="AY136" s="177"/>
      <c r="AZ136" s="177"/>
    </row>
    <row r="137" spans="2:52" x14ac:dyDescent="0.25">
      <c r="B137" s="177"/>
      <c r="C137" s="177"/>
      <c r="D137" s="177"/>
      <c r="E137" s="177"/>
      <c r="F137" s="177"/>
      <c r="G137" s="177"/>
      <c r="H137" s="177"/>
      <c r="I137" s="177"/>
      <c r="J137" s="177"/>
      <c r="K137" s="177"/>
      <c r="L137" s="177"/>
      <c r="M137" s="177"/>
      <c r="N137" s="177"/>
      <c r="O137" s="177"/>
      <c r="P137" s="177"/>
      <c r="Q137" s="177"/>
      <c r="R137" s="177"/>
      <c r="S137" s="177"/>
      <c r="T137" s="177"/>
      <c r="U137" s="177"/>
      <c r="V137" s="177"/>
      <c r="W137" s="177"/>
      <c r="X137" s="177"/>
      <c r="Y137" s="177"/>
      <c r="Z137" s="177"/>
      <c r="AA137" s="177"/>
      <c r="AB137" s="177"/>
      <c r="AC137" s="177"/>
      <c r="AD137" s="177"/>
      <c r="AE137" s="177"/>
      <c r="AF137" s="177"/>
      <c r="AG137" s="177"/>
      <c r="AH137" s="177"/>
      <c r="AI137" s="177"/>
      <c r="AJ137" s="177"/>
      <c r="AK137" s="177"/>
      <c r="AL137" s="177"/>
      <c r="AM137" s="177"/>
      <c r="AN137" s="177"/>
      <c r="AO137" s="177"/>
      <c r="AP137" s="177"/>
      <c r="AQ137" s="177"/>
      <c r="AR137" s="177"/>
      <c r="AS137" s="177"/>
      <c r="AT137" s="177"/>
      <c r="AU137" s="177"/>
      <c r="AV137" s="177"/>
      <c r="AW137" s="177"/>
      <c r="AX137" s="177"/>
      <c r="AY137" s="177"/>
      <c r="AZ137" s="177"/>
    </row>
    <row r="138" spans="2:52" x14ac:dyDescent="0.25">
      <c r="B138" s="177"/>
      <c r="C138" s="177"/>
      <c r="D138" s="177"/>
      <c r="E138" s="177"/>
      <c r="F138" s="177"/>
      <c r="G138" s="177"/>
      <c r="H138" s="177"/>
      <c r="I138" s="177"/>
      <c r="J138" s="177"/>
      <c r="K138" s="177"/>
      <c r="L138" s="177"/>
      <c r="M138" s="177"/>
      <c r="N138" s="177"/>
      <c r="O138" s="177"/>
      <c r="P138" s="177"/>
      <c r="Q138" s="177"/>
      <c r="R138" s="177"/>
      <c r="S138" s="177"/>
      <c r="T138" s="177"/>
      <c r="U138" s="177"/>
      <c r="V138" s="177"/>
      <c r="W138" s="177"/>
      <c r="X138" s="177"/>
      <c r="Y138" s="177"/>
      <c r="Z138" s="177"/>
      <c r="AA138" s="177"/>
      <c r="AB138" s="177"/>
      <c r="AC138" s="177"/>
      <c r="AD138" s="177"/>
      <c r="AE138" s="177"/>
      <c r="AF138" s="177"/>
      <c r="AG138" s="177"/>
      <c r="AH138" s="177"/>
      <c r="AI138" s="177"/>
      <c r="AJ138" s="177"/>
      <c r="AK138" s="177"/>
      <c r="AL138" s="177"/>
      <c r="AM138" s="177"/>
      <c r="AN138" s="177"/>
      <c r="AO138" s="177"/>
      <c r="AP138" s="177"/>
      <c r="AQ138" s="177"/>
      <c r="AR138" s="177"/>
      <c r="AS138" s="177"/>
      <c r="AT138" s="177"/>
      <c r="AU138" s="177"/>
      <c r="AV138" s="177"/>
      <c r="AW138" s="177"/>
      <c r="AX138" s="177"/>
      <c r="AY138" s="177"/>
      <c r="AZ138" s="177"/>
    </row>
    <row r="139" spans="2:52" x14ac:dyDescent="0.25">
      <c r="B139" s="177"/>
      <c r="C139" s="177"/>
      <c r="D139" s="177"/>
      <c r="E139" s="177"/>
      <c r="F139" s="177"/>
      <c r="G139" s="177"/>
      <c r="H139" s="177"/>
      <c r="I139" s="177"/>
      <c r="J139" s="177"/>
      <c r="K139" s="177"/>
      <c r="L139" s="177"/>
      <c r="M139" s="177"/>
      <c r="N139" s="177"/>
      <c r="O139" s="177"/>
      <c r="P139" s="177"/>
      <c r="Q139" s="177"/>
      <c r="R139" s="177"/>
      <c r="S139" s="177"/>
      <c r="T139" s="177"/>
      <c r="U139" s="177"/>
      <c r="V139" s="177"/>
      <c r="W139" s="177"/>
      <c r="X139" s="177"/>
      <c r="Y139" s="177"/>
      <c r="Z139" s="177"/>
      <c r="AA139" s="177"/>
      <c r="AB139" s="177"/>
      <c r="AC139" s="177"/>
      <c r="AD139" s="177"/>
      <c r="AE139" s="177"/>
      <c r="AF139" s="177"/>
      <c r="AG139" s="177"/>
      <c r="AH139" s="177"/>
      <c r="AI139" s="177"/>
      <c r="AJ139" s="177"/>
      <c r="AK139" s="177"/>
      <c r="AL139" s="177"/>
      <c r="AM139" s="177"/>
      <c r="AN139" s="177"/>
      <c r="AO139" s="177"/>
      <c r="AP139" s="177"/>
      <c r="AQ139" s="177"/>
      <c r="AR139" s="177"/>
      <c r="AS139" s="177"/>
      <c r="AT139" s="177"/>
      <c r="AU139" s="177"/>
      <c r="AV139" s="177"/>
      <c r="AW139" s="177"/>
      <c r="AX139" s="177"/>
      <c r="AY139" s="177"/>
      <c r="AZ139" s="177"/>
    </row>
    <row r="140" spans="2:52" x14ac:dyDescent="0.25">
      <c r="B140" s="177"/>
      <c r="C140" s="177"/>
      <c r="D140" s="177"/>
      <c r="E140" s="177"/>
      <c r="F140" s="177"/>
      <c r="G140" s="177"/>
      <c r="H140" s="177"/>
      <c r="I140" s="177"/>
      <c r="J140" s="177"/>
      <c r="K140" s="177"/>
      <c r="L140" s="177"/>
      <c r="M140" s="177"/>
      <c r="N140" s="177"/>
      <c r="O140" s="177"/>
      <c r="P140" s="177"/>
      <c r="Q140" s="177"/>
      <c r="R140" s="177"/>
      <c r="S140" s="177"/>
      <c r="T140" s="177"/>
      <c r="U140" s="177"/>
      <c r="V140" s="177"/>
      <c r="W140" s="177"/>
      <c r="X140" s="177"/>
      <c r="Y140" s="177"/>
      <c r="Z140" s="177"/>
      <c r="AA140" s="177"/>
      <c r="AB140" s="177"/>
      <c r="AC140" s="177"/>
      <c r="AD140" s="177"/>
      <c r="AE140" s="177"/>
      <c r="AF140" s="177"/>
      <c r="AG140" s="177"/>
      <c r="AH140" s="177"/>
      <c r="AI140" s="177"/>
      <c r="AJ140" s="177"/>
      <c r="AK140" s="177"/>
      <c r="AL140" s="177"/>
      <c r="AM140" s="177"/>
      <c r="AN140" s="177"/>
      <c r="AO140" s="177"/>
      <c r="AP140" s="177"/>
      <c r="AQ140" s="177"/>
      <c r="AR140" s="177"/>
      <c r="AS140" s="177"/>
      <c r="AT140" s="177"/>
      <c r="AU140" s="177"/>
      <c r="AV140" s="177"/>
      <c r="AW140" s="177"/>
      <c r="AX140" s="177"/>
      <c r="AY140" s="177"/>
      <c r="AZ140" s="177"/>
    </row>
    <row r="141" spans="2:52" x14ac:dyDescent="0.25">
      <c r="B141" s="177"/>
      <c r="C141" s="177"/>
      <c r="D141" s="177"/>
      <c r="E141" s="177"/>
      <c r="F141" s="177"/>
      <c r="G141" s="177"/>
      <c r="H141" s="177"/>
      <c r="I141" s="177"/>
      <c r="J141" s="177"/>
      <c r="K141" s="177"/>
      <c r="L141" s="177"/>
      <c r="M141" s="177"/>
      <c r="N141" s="177"/>
      <c r="O141" s="177"/>
      <c r="P141" s="177"/>
      <c r="Q141" s="177"/>
      <c r="R141" s="177"/>
      <c r="S141" s="177"/>
      <c r="T141" s="177"/>
      <c r="U141" s="177"/>
      <c r="V141" s="177"/>
      <c r="W141" s="177"/>
      <c r="X141" s="177"/>
      <c r="Y141" s="177"/>
      <c r="Z141" s="177"/>
      <c r="AA141" s="177"/>
      <c r="AB141" s="177"/>
      <c r="AC141" s="177"/>
      <c r="AD141" s="177"/>
      <c r="AE141" s="177"/>
      <c r="AF141" s="177"/>
      <c r="AG141" s="177"/>
      <c r="AH141" s="177"/>
      <c r="AI141" s="177"/>
      <c r="AJ141" s="177"/>
      <c r="AK141" s="177"/>
      <c r="AL141" s="177"/>
      <c r="AM141" s="177"/>
      <c r="AN141" s="177"/>
      <c r="AO141" s="177"/>
      <c r="AP141" s="177"/>
      <c r="AQ141" s="177"/>
      <c r="AR141" s="177"/>
      <c r="AS141" s="177"/>
      <c r="AT141" s="177"/>
      <c r="AU141" s="177"/>
      <c r="AV141" s="177"/>
      <c r="AW141" s="177"/>
      <c r="AX141" s="177"/>
      <c r="AY141" s="177"/>
      <c r="AZ141" s="177"/>
    </row>
    <row r="142" spans="2:52" x14ac:dyDescent="0.25">
      <c r="B142" s="177"/>
      <c r="C142" s="177"/>
      <c r="D142" s="177"/>
      <c r="E142" s="177"/>
      <c r="F142" s="177"/>
      <c r="G142" s="177"/>
      <c r="H142" s="177"/>
      <c r="I142" s="177"/>
      <c r="J142" s="177"/>
      <c r="K142" s="177"/>
      <c r="L142" s="177"/>
      <c r="M142" s="177"/>
      <c r="N142" s="177"/>
      <c r="O142" s="177"/>
      <c r="P142" s="177"/>
      <c r="Q142" s="177"/>
      <c r="R142" s="177"/>
      <c r="S142" s="177"/>
      <c r="T142" s="177"/>
      <c r="U142" s="177"/>
      <c r="V142" s="177"/>
      <c r="W142" s="177"/>
      <c r="X142" s="177"/>
      <c r="Y142" s="177"/>
      <c r="Z142" s="177"/>
      <c r="AA142" s="177"/>
      <c r="AB142" s="177"/>
      <c r="AC142" s="177"/>
      <c r="AD142" s="177"/>
      <c r="AE142" s="177"/>
      <c r="AF142" s="177"/>
      <c r="AG142" s="177"/>
      <c r="AH142" s="177"/>
      <c r="AI142" s="177"/>
      <c r="AJ142" s="177"/>
      <c r="AK142" s="177"/>
      <c r="AL142" s="177"/>
      <c r="AM142" s="177"/>
      <c r="AN142" s="177"/>
      <c r="AO142" s="177"/>
      <c r="AP142" s="177"/>
      <c r="AQ142" s="177"/>
      <c r="AR142" s="177"/>
      <c r="AS142" s="177"/>
      <c r="AT142" s="177"/>
      <c r="AU142" s="177"/>
      <c r="AV142" s="177"/>
      <c r="AW142" s="177"/>
      <c r="AX142" s="177"/>
      <c r="AY142" s="177"/>
      <c r="AZ142" s="177"/>
    </row>
    <row r="143" spans="2:52" x14ac:dyDescent="0.25">
      <c r="B143" s="177"/>
      <c r="C143" s="177"/>
      <c r="D143" s="177"/>
      <c r="E143" s="177"/>
      <c r="F143" s="177"/>
      <c r="G143" s="177"/>
      <c r="H143" s="177"/>
      <c r="I143" s="177"/>
      <c r="J143" s="177"/>
      <c r="K143" s="177"/>
      <c r="L143" s="177"/>
      <c r="M143" s="177"/>
      <c r="N143" s="177"/>
      <c r="O143" s="177"/>
      <c r="P143" s="177"/>
      <c r="Q143" s="177"/>
      <c r="R143" s="177"/>
      <c r="S143" s="177"/>
      <c r="T143" s="177"/>
      <c r="U143" s="177"/>
      <c r="V143" s="177"/>
      <c r="W143" s="177"/>
      <c r="X143" s="177"/>
      <c r="Y143" s="177"/>
      <c r="Z143" s="177"/>
      <c r="AA143" s="177"/>
      <c r="AB143" s="177"/>
      <c r="AC143" s="177"/>
      <c r="AD143" s="177"/>
      <c r="AE143" s="177"/>
      <c r="AF143" s="177"/>
      <c r="AG143" s="177"/>
      <c r="AH143" s="177"/>
      <c r="AI143" s="177"/>
      <c r="AJ143" s="177"/>
      <c r="AK143" s="177"/>
      <c r="AL143" s="177"/>
      <c r="AM143" s="177"/>
      <c r="AN143" s="177"/>
      <c r="AO143" s="177"/>
      <c r="AP143" s="177"/>
      <c r="AQ143" s="177"/>
      <c r="AR143" s="177"/>
      <c r="AS143" s="177"/>
      <c r="AT143" s="177"/>
      <c r="AU143" s="177"/>
      <c r="AV143" s="177"/>
      <c r="AW143" s="177"/>
      <c r="AX143" s="177"/>
      <c r="AY143" s="177"/>
      <c r="AZ143" s="177"/>
    </row>
    <row r="144" spans="2:52" x14ac:dyDescent="0.25">
      <c r="B144" s="177"/>
      <c r="C144" s="177"/>
      <c r="D144" s="177"/>
      <c r="E144" s="177"/>
      <c r="F144" s="177"/>
      <c r="G144" s="177"/>
      <c r="H144" s="177"/>
      <c r="I144" s="177"/>
      <c r="J144" s="177"/>
      <c r="K144" s="177"/>
      <c r="L144" s="177"/>
      <c r="M144" s="177"/>
      <c r="N144" s="177"/>
      <c r="O144" s="177"/>
      <c r="P144" s="177"/>
      <c r="Q144" s="177"/>
      <c r="R144" s="177"/>
      <c r="S144" s="177"/>
      <c r="T144" s="177"/>
      <c r="U144" s="177"/>
      <c r="V144" s="177"/>
      <c r="W144" s="177"/>
      <c r="X144" s="177"/>
      <c r="Y144" s="177"/>
      <c r="Z144" s="177"/>
      <c r="AA144" s="177"/>
      <c r="AB144" s="177"/>
      <c r="AC144" s="177"/>
      <c r="AD144" s="177"/>
      <c r="AE144" s="177"/>
      <c r="AF144" s="177"/>
      <c r="AG144" s="177"/>
      <c r="AH144" s="177"/>
      <c r="AI144" s="177"/>
      <c r="AJ144" s="177"/>
      <c r="AK144" s="177"/>
      <c r="AL144" s="177"/>
      <c r="AM144" s="177"/>
      <c r="AN144" s="177"/>
      <c r="AO144" s="177"/>
      <c r="AP144" s="177"/>
      <c r="AQ144" s="177"/>
      <c r="AR144" s="177"/>
      <c r="AS144" s="177"/>
      <c r="AT144" s="177"/>
      <c r="AU144" s="177"/>
      <c r="AV144" s="177"/>
      <c r="AW144" s="177"/>
      <c r="AX144" s="177"/>
      <c r="AY144" s="177"/>
      <c r="AZ144" s="177"/>
    </row>
    <row r="145" spans="2:52" x14ac:dyDescent="0.25">
      <c r="B145" s="177"/>
      <c r="C145" s="177"/>
      <c r="D145" s="177"/>
      <c r="E145" s="177"/>
      <c r="F145" s="177"/>
      <c r="G145" s="177"/>
      <c r="H145" s="177"/>
      <c r="I145" s="177"/>
      <c r="J145" s="177"/>
      <c r="K145" s="177"/>
      <c r="L145" s="177"/>
      <c r="M145" s="177"/>
      <c r="N145" s="177"/>
      <c r="O145" s="177"/>
      <c r="P145" s="177"/>
      <c r="Q145" s="177"/>
      <c r="R145" s="177"/>
      <c r="S145" s="177"/>
      <c r="T145" s="177"/>
      <c r="U145" s="177"/>
      <c r="V145" s="177"/>
      <c r="W145" s="177"/>
      <c r="X145" s="177"/>
      <c r="Y145" s="177"/>
      <c r="Z145" s="177"/>
      <c r="AA145" s="177"/>
      <c r="AB145" s="177"/>
      <c r="AC145" s="177"/>
      <c r="AD145" s="177"/>
      <c r="AE145" s="177"/>
      <c r="AF145" s="177"/>
      <c r="AG145" s="177"/>
      <c r="AH145" s="177"/>
      <c r="AI145" s="177"/>
      <c r="AJ145" s="177"/>
      <c r="AK145" s="177"/>
      <c r="AL145" s="177"/>
      <c r="AM145" s="177"/>
      <c r="AN145" s="177"/>
      <c r="AO145" s="177"/>
      <c r="AP145" s="177"/>
      <c r="AQ145" s="177"/>
      <c r="AR145" s="177"/>
      <c r="AS145" s="177"/>
      <c r="AT145" s="177"/>
      <c r="AU145" s="177"/>
      <c r="AV145" s="177"/>
      <c r="AW145" s="177"/>
      <c r="AX145" s="177"/>
      <c r="AY145" s="177"/>
      <c r="AZ145" s="177"/>
    </row>
    <row r="146" spans="2:52" x14ac:dyDescent="0.25">
      <c r="B146" s="177"/>
      <c r="C146" s="177"/>
      <c r="D146" s="177"/>
      <c r="E146" s="177"/>
      <c r="F146" s="177"/>
      <c r="G146" s="177"/>
      <c r="H146" s="177"/>
      <c r="I146" s="177"/>
      <c r="J146" s="177"/>
      <c r="K146" s="177"/>
      <c r="L146" s="177"/>
      <c r="M146" s="177"/>
      <c r="N146" s="177"/>
      <c r="O146" s="177"/>
      <c r="P146" s="177"/>
      <c r="Q146" s="177"/>
      <c r="R146" s="177"/>
      <c r="S146" s="177"/>
      <c r="T146" s="177"/>
      <c r="U146" s="177"/>
      <c r="V146" s="177"/>
      <c r="W146" s="177"/>
      <c r="X146" s="177"/>
      <c r="Y146" s="177"/>
      <c r="Z146" s="177"/>
      <c r="AA146" s="177"/>
      <c r="AB146" s="177"/>
      <c r="AC146" s="177"/>
      <c r="AD146" s="177"/>
      <c r="AE146" s="177"/>
      <c r="AF146" s="177"/>
      <c r="AG146" s="177"/>
      <c r="AH146" s="177"/>
      <c r="AI146" s="177"/>
      <c r="AJ146" s="177"/>
      <c r="AK146" s="177"/>
      <c r="AL146" s="177"/>
      <c r="AM146" s="177"/>
      <c r="AN146" s="177"/>
      <c r="AO146" s="177"/>
      <c r="AP146" s="177"/>
      <c r="AQ146" s="177"/>
      <c r="AR146" s="177"/>
      <c r="AS146" s="177"/>
      <c r="AT146" s="177"/>
      <c r="AU146" s="177"/>
      <c r="AV146" s="177"/>
      <c r="AW146" s="177"/>
      <c r="AX146" s="177"/>
      <c r="AY146" s="177"/>
      <c r="AZ146" s="177"/>
    </row>
    <row r="147" spans="2:52" x14ac:dyDescent="0.25">
      <c r="B147" s="177"/>
      <c r="C147" s="177"/>
      <c r="D147" s="177"/>
      <c r="E147" s="177"/>
      <c r="F147" s="177"/>
      <c r="G147" s="177"/>
      <c r="H147" s="177"/>
      <c r="I147" s="177"/>
      <c r="J147" s="177"/>
      <c r="K147" s="177"/>
      <c r="L147" s="177"/>
      <c r="M147" s="177"/>
      <c r="N147" s="177"/>
      <c r="O147" s="177"/>
      <c r="P147" s="177"/>
      <c r="Q147" s="177"/>
      <c r="R147" s="177"/>
      <c r="S147" s="177"/>
      <c r="T147" s="177"/>
      <c r="U147" s="177"/>
      <c r="V147" s="177"/>
      <c r="W147" s="177"/>
      <c r="X147" s="177"/>
      <c r="Y147" s="177"/>
      <c r="Z147" s="177"/>
      <c r="AA147" s="177"/>
      <c r="AB147" s="177"/>
      <c r="AC147" s="177"/>
      <c r="AD147" s="177"/>
      <c r="AE147" s="177"/>
      <c r="AF147" s="177"/>
      <c r="AG147" s="177"/>
      <c r="AH147" s="177"/>
      <c r="AI147" s="177"/>
      <c r="AJ147" s="177"/>
      <c r="AK147" s="177"/>
      <c r="AL147" s="177"/>
      <c r="AM147" s="177"/>
      <c r="AN147" s="177"/>
      <c r="AO147" s="177"/>
      <c r="AP147" s="177"/>
      <c r="AQ147" s="177"/>
      <c r="AR147" s="177"/>
      <c r="AS147" s="177"/>
      <c r="AT147" s="177"/>
      <c r="AU147" s="177"/>
      <c r="AV147" s="177"/>
      <c r="AW147" s="177"/>
      <c r="AX147" s="177"/>
      <c r="AY147" s="177"/>
      <c r="AZ147" s="177"/>
    </row>
    <row r="148" spans="2:52" x14ac:dyDescent="0.25">
      <c r="B148" s="177"/>
      <c r="C148" s="177"/>
      <c r="D148" s="177"/>
      <c r="E148" s="177"/>
      <c r="F148" s="177"/>
      <c r="G148" s="177"/>
      <c r="H148" s="177"/>
      <c r="I148" s="177"/>
      <c r="J148" s="177"/>
      <c r="K148" s="177"/>
      <c r="L148" s="177"/>
      <c r="M148" s="177"/>
      <c r="N148" s="177"/>
      <c r="O148" s="177"/>
      <c r="P148" s="177"/>
      <c r="Q148" s="177"/>
      <c r="R148" s="177"/>
      <c r="S148" s="177"/>
      <c r="T148" s="177"/>
      <c r="U148" s="177"/>
      <c r="V148" s="177"/>
      <c r="W148" s="177"/>
      <c r="X148" s="177"/>
      <c r="Y148" s="177"/>
      <c r="Z148" s="177"/>
      <c r="AA148" s="177"/>
      <c r="AB148" s="177"/>
      <c r="AC148" s="177"/>
      <c r="AD148" s="177"/>
      <c r="AE148" s="177"/>
      <c r="AF148" s="177"/>
      <c r="AG148" s="177"/>
      <c r="AH148" s="177"/>
      <c r="AI148" s="177"/>
      <c r="AJ148" s="177"/>
      <c r="AK148" s="177"/>
      <c r="AL148" s="177"/>
      <c r="AM148" s="177"/>
      <c r="AN148" s="177"/>
      <c r="AO148" s="177"/>
      <c r="AP148" s="177"/>
      <c r="AQ148" s="177"/>
      <c r="AR148" s="177"/>
      <c r="AS148" s="177"/>
      <c r="AT148" s="177"/>
      <c r="AU148" s="177"/>
      <c r="AV148" s="177"/>
      <c r="AW148" s="177"/>
      <c r="AX148" s="177"/>
      <c r="AY148" s="177"/>
      <c r="AZ148" s="177"/>
    </row>
    <row r="149" spans="2:52" x14ac:dyDescent="0.25">
      <c r="B149" s="177"/>
      <c r="C149" s="177"/>
      <c r="D149" s="177"/>
      <c r="E149" s="177"/>
      <c r="F149" s="177"/>
      <c r="G149" s="177"/>
      <c r="H149" s="177"/>
      <c r="I149" s="177"/>
      <c r="J149" s="177"/>
      <c r="K149" s="177"/>
      <c r="L149" s="177"/>
      <c r="M149" s="177"/>
      <c r="N149" s="177"/>
      <c r="O149" s="177"/>
      <c r="P149" s="177"/>
      <c r="Q149" s="177"/>
      <c r="R149" s="177"/>
      <c r="S149" s="177"/>
      <c r="T149" s="177"/>
      <c r="U149" s="177"/>
      <c r="V149" s="177"/>
      <c r="W149" s="177"/>
      <c r="X149" s="177"/>
      <c r="Y149" s="177"/>
      <c r="Z149" s="177"/>
      <c r="AA149" s="177"/>
      <c r="AB149" s="177"/>
      <c r="AC149" s="177"/>
      <c r="AD149" s="177"/>
      <c r="AE149" s="177"/>
      <c r="AF149" s="177"/>
      <c r="AG149" s="177"/>
      <c r="AH149" s="177"/>
      <c r="AI149" s="177"/>
      <c r="AJ149" s="177"/>
      <c r="AK149" s="177"/>
      <c r="AL149" s="177"/>
      <c r="AM149" s="177"/>
      <c r="AN149" s="177"/>
      <c r="AO149" s="177"/>
      <c r="AP149" s="177"/>
      <c r="AQ149" s="177"/>
      <c r="AR149" s="177"/>
      <c r="AS149" s="177"/>
      <c r="AT149" s="177"/>
      <c r="AU149" s="177"/>
      <c r="AV149" s="177"/>
      <c r="AW149" s="177"/>
      <c r="AX149" s="177"/>
      <c r="AY149" s="177"/>
      <c r="AZ149" s="177"/>
    </row>
    <row r="150" spans="2:52" x14ac:dyDescent="0.25">
      <c r="B150" s="177"/>
      <c r="C150" s="177"/>
      <c r="D150" s="177"/>
      <c r="E150" s="177"/>
      <c r="F150" s="177"/>
      <c r="G150" s="177"/>
      <c r="H150" s="177"/>
      <c r="I150" s="177"/>
      <c r="J150" s="177"/>
      <c r="K150" s="177"/>
      <c r="L150" s="177"/>
      <c r="M150" s="177"/>
      <c r="N150" s="177"/>
      <c r="O150" s="177"/>
      <c r="P150" s="177"/>
      <c r="Q150" s="177"/>
      <c r="R150" s="177"/>
      <c r="S150" s="177"/>
      <c r="T150" s="177"/>
      <c r="U150" s="177"/>
      <c r="V150" s="177"/>
      <c r="W150" s="177"/>
      <c r="X150" s="177"/>
      <c r="Y150" s="177"/>
      <c r="Z150" s="177"/>
      <c r="AA150" s="177"/>
      <c r="AB150" s="177"/>
      <c r="AC150" s="177"/>
      <c r="AD150" s="177"/>
      <c r="AE150" s="177"/>
      <c r="AF150" s="177"/>
      <c r="AG150" s="177"/>
      <c r="AH150" s="177"/>
      <c r="AI150" s="177"/>
      <c r="AJ150" s="177"/>
      <c r="AK150" s="177"/>
      <c r="AL150" s="177"/>
      <c r="AM150" s="177"/>
      <c r="AN150" s="177"/>
      <c r="AO150" s="177"/>
      <c r="AP150" s="177"/>
      <c r="AQ150" s="177"/>
      <c r="AR150" s="177"/>
      <c r="AS150" s="177"/>
      <c r="AT150" s="177"/>
      <c r="AU150" s="177"/>
      <c r="AV150" s="177"/>
      <c r="AW150" s="177"/>
      <c r="AX150" s="177"/>
      <c r="AY150" s="177"/>
      <c r="AZ150" s="177"/>
    </row>
    <row r="151" spans="2:52" x14ac:dyDescent="0.25">
      <c r="B151" s="177"/>
      <c r="C151" s="177"/>
      <c r="D151" s="177"/>
      <c r="E151" s="177"/>
      <c r="F151" s="177"/>
      <c r="G151" s="177"/>
      <c r="H151" s="177"/>
      <c r="I151" s="177"/>
      <c r="J151" s="177"/>
      <c r="K151" s="177"/>
      <c r="L151" s="177"/>
      <c r="M151" s="177"/>
      <c r="N151" s="177"/>
      <c r="O151" s="177"/>
      <c r="P151" s="177"/>
      <c r="Q151" s="177"/>
      <c r="R151" s="177"/>
      <c r="S151" s="177"/>
      <c r="T151" s="177"/>
      <c r="U151" s="177"/>
      <c r="V151" s="177"/>
      <c r="W151" s="177"/>
      <c r="X151" s="177"/>
      <c r="Y151" s="177"/>
      <c r="Z151" s="177"/>
      <c r="AA151" s="177"/>
      <c r="AB151" s="177"/>
      <c r="AC151" s="177"/>
      <c r="AD151" s="177"/>
      <c r="AE151" s="177"/>
      <c r="AF151" s="177"/>
      <c r="AG151" s="177"/>
      <c r="AH151" s="177"/>
      <c r="AI151" s="177"/>
      <c r="AJ151" s="177"/>
      <c r="AK151" s="177"/>
      <c r="AL151" s="177"/>
      <c r="AM151" s="177"/>
      <c r="AN151" s="177"/>
      <c r="AO151" s="177"/>
      <c r="AP151" s="177"/>
      <c r="AQ151" s="177"/>
      <c r="AR151" s="177"/>
      <c r="AS151" s="177"/>
      <c r="AT151" s="177"/>
      <c r="AU151" s="177"/>
      <c r="AV151" s="177"/>
      <c r="AW151" s="177"/>
      <c r="AX151" s="177"/>
      <c r="AY151" s="177"/>
      <c r="AZ151" s="177"/>
    </row>
    <row r="152" spans="2:52" x14ac:dyDescent="0.25">
      <c r="B152" s="177"/>
      <c r="C152" s="177"/>
      <c r="D152" s="177"/>
      <c r="E152" s="177"/>
      <c r="F152" s="177"/>
      <c r="G152" s="177"/>
      <c r="H152" s="177"/>
      <c r="I152" s="177"/>
      <c r="J152" s="177"/>
      <c r="K152" s="177"/>
      <c r="L152" s="177"/>
      <c r="M152" s="177"/>
      <c r="N152" s="177"/>
      <c r="O152" s="177"/>
      <c r="P152" s="177"/>
      <c r="Q152" s="177"/>
      <c r="R152" s="177"/>
      <c r="S152" s="177"/>
      <c r="T152" s="177"/>
      <c r="U152" s="177"/>
      <c r="V152" s="177"/>
      <c r="W152" s="177"/>
      <c r="X152" s="177"/>
      <c r="Y152" s="177"/>
      <c r="Z152" s="177"/>
      <c r="AA152" s="177"/>
      <c r="AB152" s="177"/>
      <c r="AC152" s="177"/>
      <c r="AD152" s="177"/>
      <c r="AE152" s="177"/>
      <c r="AF152" s="177"/>
      <c r="AG152" s="177"/>
      <c r="AH152" s="177"/>
      <c r="AI152" s="177"/>
      <c r="AJ152" s="177"/>
      <c r="AK152" s="177"/>
      <c r="AL152" s="177"/>
      <c r="AM152" s="177"/>
      <c r="AN152" s="177"/>
      <c r="AO152" s="177"/>
      <c r="AP152" s="177"/>
      <c r="AQ152" s="177"/>
      <c r="AR152" s="177"/>
      <c r="AS152" s="177"/>
      <c r="AT152" s="177"/>
      <c r="AU152" s="177"/>
      <c r="AV152" s="177"/>
      <c r="AW152" s="177"/>
      <c r="AX152" s="177"/>
      <c r="AY152" s="177"/>
      <c r="AZ152" s="177"/>
    </row>
    <row r="153" spans="2:52" x14ac:dyDescent="0.25">
      <c r="B153" s="177"/>
      <c r="C153" s="177"/>
      <c r="D153" s="177"/>
      <c r="E153" s="177"/>
      <c r="F153" s="177"/>
      <c r="G153" s="177"/>
      <c r="H153" s="177"/>
      <c r="I153" s="177"/>
      <c r="J153" s="177"/>
      <c r="K153" s="177"/>
      <c r="L153" s="177"/>
      <c r="M153" s="177"/>
      <c r="N153" s="177"/>
      <c r="O153" s="177"/>
      <c r="P153" s="177"/>
      <c r="Q153" s="177"/>
      <c r="R153" s="177"/>
      <c r="S153" s="177"/>
      <c r="T153" s="177"/>
      <c r="U153" s="177"/>
      <c r="V153" s="177"/>
      <c r="W153" s="177"/>
      <c r="X153" s="177"/>
      <c r="Y153" s="177"/>
      <c r="Z153" s="177"/>
      <c r="AA153" s="177"/>
      <c r="AB153" s="177"/>
      <c r="AC153" s="177"/>
      <c r="AD153" s="177"/>
      <c r="AE153" s="177"/>
      <c r="AF153" s="177"/>
      <c r="AG153" s="177"/>
      <c r="AH153" s="177"/>
      <c r="AI153" s="177"/>
      <c r="AJ153" s="177"/>
      <c r="AK153" s="177"/>
      <c r="AL153" s="177"/>
      <c r="AM153" s="177"/>
      <c r="AN153" s="177"/>
      <c r="AO153" s="177"/>
      <c r="AP153" s="177"/>
      <c r="AQ153" s="177"/>
      <c r="AR153" s="177"/>
      <c r="AS153" s="177"/>
      <c r="AT153" s="177"/>
      <c r="AU153" s="177"/>
      <c r="AV153" s="177"/>
      <c r="AW153" s="177"/>
      <c r="AX153" s="177"/>
      <c r="AY153" s="177"/>
      <c r="AZ153" s="177"/>
    </row>
    <row r="154" spans="2:52" x14ac:dyDescent="0.25">
      <c r="B154" s="177"/>
      <c r="C154" s="177"/>
      <c r="D154" s="177"/>
      <c r="E154" s="177"/>
      <c r="F154" s="177"/>
      <c r="G154" s="177"/>
      <c r="H154" s="177"/>
      <c r="I154" s="177"/>
      <c r="J154" s="177"/>
      <c r="K154" s="177"/>
      <c r="L154" s="177"/>
      <c r="M154" s="177"/>
      <c r="N154" s="177"/>
      <c r="O154" s="177"/>
      <c r="P154" s="177"/>
      <c r="Q154" s="177"/>
      <c r="R154" s="177"/>
      <c r="S154" s="177"/>
      <c r="T154" s="177"/>
      <c r="U154" s="177"/>
      <c r="V154" s="177"/>
      <c r="W154" s="177"/>
      <c r="X154" s="177"/>
      <c r="Y154" s="177"/>
      <c r="Z154" s="177"/>
      <c r="AA154" s="177"/>
      <c r="AB154" s="177"/>
      <c r="AC154" s="177"/>
      <c r="AD154" s="177"/>
      <c r="AE154" s="177"/>
      <c r="AF154" s="177"/>
      <c r="AG154" s="177"/>
      <c r="AH154" s="177"/>
      <c r="AI154" s="177"/>
      <c r="AJ154" s="177"/>
      <c r="AK154" s="177"/>
      <c r="AL154" s="177"/>
      <c r="AM154" s="177"/>
      <c r="AN154" s="177"/>
      <c r="AO154" s="177"/>
      <c r="AP154" s="177"/>
      <c r="AQ154" s="177"/>
      <c r="AR154" s="177"/>
      <c r="AS154" s="177"/>
      <c r="AT154" s="177"/>
      <c r="AU154" s="177"/>
      <c r="AV154" s="177"/>
      <c r="AW154" s="177"/>
      <c r="AX154" s="177"/>
      <c r="AY154" s="177"/>
      <c r="AZ154" s="177"/>
    </row>
    <row r="155" spans="2:52" x14ac:dyDescent="0.25">
      <c r="B155" s="177"/>
      <c r="C155" s="177"/>
      <c r="D155" s="177"/>
      <c r="E155" s="177"/>
      <c r="F155" s="177"/>
      <c r="G155" s="177"/>
      <c r="H155" s="177"/>
      <c r="I155" s="177"/>
      <c r="J155" s="177"/>
      <c r="K155" s="177"/>
      <c r="L155" s="177"/>
      <c r="M155" s="177"/>
      <c r="N155" s="177"/>
      <c r="O155" s="177"/>
      <c r="P155" s="177"/>
      <c r="Q155" s="177"/>
      <c r="R155" s="177"/>
      <c r="S155" s="177"/>
      <c r="T155" s="177"/>
      <c r="U155" s="177"/>
      <c r="V155" s="177"/>
      <c r="W155" s="177"/>
      <c r="X155" s="177"/>
      <c r="Y155" s="177"/>
      <c r="Z155" s="177"/>
      <c r="AA155" s="177"/>
      <c r="AB155" s="177"/>
      <c r="AC155" s="177"/>
      <c r="AD155" s="177"/>
      <c r="AE155" s="177"/>
      <c r="AF155" s="177"/>
      <c r="AG155" s="177"/>
      <c r="AH155" s="177"/>
      <c r="AI155" s="177"/>
      <c r="AJ155" s="177"/>
      <c r="AK155" s="177"/>
      <c r="AL155" s="177"/>
      <c r="AM155" s="177"/>
      <c r="AN155" s="177"/>
      <c r="AO155" s="177"/>
      <c r="AP155" s="177"/>
      <c r="AQ155" s="177"/>
      <c r="AR155" s="177"/>
      <c r="AS155" s="177"/>
      <c r="AT155" s="177"/>
      <c r="AU155" s="177"/>
      <c r="AV155" s="177"/>
      <c r="AW155" s="177"/>
      <c r="AX155" s="177"/>
      <c r="AY155" s="177"/>
      <c r="AZ155" s="177"/>
    </row>
    <row r="156" spans="2:52" x14ac:dyDescent="0.25">
      <c r="B156" s="177"/>
      <c r="C156" s="177"/>
      <c r="D156" s="177"/>
      <c r="E156" s="177"/>
      <c r="F156" s="177"/>
      <c r="G156" s="177"/>
      <c r="H156" s="177"/>
      <c r="I156" s="177"/>
      <c r="J156" s="177"/>
      <c r="K156" s="177"/>
      <c r="L156" s="177"/>
      <c r="M156" s="177"/>
      <c r="N156" s="177"/>
      <c r="O156" s="177"/>
      <c r="P156" s="177"/>
      <c r="Q156" s="177"/>
      <c r="R156" s="177"/>
      <c r="S156" s="177"/>
      <c r="T156" s="177"/>
      <c r="U156" s="177"/>
      <c r="V156" s="177"/>
      <c r="W156" s="177"/>
      <c r="X156" s="177"/>
      <c r="Y156" s="177"/>
      <c r="Z156" s="177"/>
      <c r="AA156" s="177"/>
      <c r="AB156" s="177"/>
      <c r="AC156" s="177"/>
      <c r="AD156" s="177"/>
      <c r="AE156" s="177"/>
      <c r="AF156" s="177"/>
      <c r="AG156" s="177"/>
      <c r="AH156" s="177"/>
      <c r="AI156" s="177"/>
      <c r="AJ156" s="177"/>
      <c r="AK156" s="177"/>
      <c r="AL156" s="177"/>
      <c r="AM156" s="177"/>
      <c r="AN156" s="177"/>
      <c r="AO156" s="177"/>
      <c r="AP156" s="177"/>
      <c r="AQ156" s="177"/>
      <c r="AR156" s="177"/>
      <c r="AS156" s="177"/>
      <c r="AT156" s="177"/>
      <c r="AU156" s="177"/>
      <c r="AV156" s="177"/>
      <c r="AW156" s="177"/>
      <c r="AX156" s="177"/>
      <c r="AY156" s="177"/>
      <c r="AZ156" s="177"/>
    </row>
    <row r="157" spans="2:52" x14ac:dyDescent="0.25">
      <c r="B157" s="177"/>
      <c r="C157" s="177"/>
      <c r="D157" s="177"/>
      <c r="E157" s="177"/>
      <c r="F157" s="177"/>
      <c r="G157" s="177"/>
      <c r="H157" s="177"/>
      <c r="I157" s="177"/>
      <c r="J157" s="177"/>
      <c r="K157" s="177"/>
      <c r="L157" s="177"/>
      <c r="M157" s="177"/>
      <c r="N157" s="177"/>
      <c r="O157" s="177"/>
      <c r="P157" s="177"/>
      <c r="Q157" s="177"/>
      <c r="R157" s="177"/>
      <c r="S157" s="177"/>
      <c r="T157" s="177"/>
      <c r="U157" s="177"/>
      <c r="V157" s="177"/>
      <c r="W157" s="177"/>
      <c r="X157" s="177"/>
      <c r="Y157" s="177"/>
      <c r="Z157" s="177"/>
      <c r="AA157" s="177"/>
      <c r="AB157" s="177"/>
      <c r="AC157" s="177"/>
      <c r="AD157" s="177"/>
      <c r="AE157" s="177"/>
      <c r="AF157" s="177"/>
      <c r="AG157" s="177"/>
      <c r="AH157" s="177"/>
      <c r="AI157" s="177"/>
      <c r="AJ157" s="177"/>
      <c r="AK157" s="177"/>
      <c r="AL157" s="177"/>
      <c r="AM157" s="177"/>
      <c r="AN157" s="177"/>
      <c r="AO157" s="177"/>
      <c r="AP157" s="177"/>
      <c r="AQ157" s="177"/>
      <c r="AR157" s="177"/>
      <c r="AS157" s="177"/>
      <c r="AT157" s="177"/>
      <c r="AU157" s="177"/>
      <c r="AV157" s="177"/>
      <c r="AW157" s="177"/>
      <c r="AX157" s="177"/>
      <c r="AY157" s="177"/>
      <c r="AZ157" s="177"/>
    </row>
    <row r="158" spans="2:52" x14ac:dyDescent="0.25">
      <c r="B158" s="177"/>
      <c r="C158" s="177"/>
      <c r="D158" s="177"/>
      <c r="E158" s="177"/>
      <c r="F158" s="177"/>
      <c r="G158" s="177"/>
      <c r="H158" s="177"/>
      <c r="I158" s="177"/>
      <c r="J158" s="177"/>
      <c r="K158" s="177"/>
      <c r="L158" s="177"/>
      <c r="M158" s="177"/>
      <c r="N158" s="177"/>
      <c r="O158" s="177"/>
      <c r="P158" s="177"/>
      <c r="Q158" s="177"/>
      <c r="R158" s="177"/>
      <c r="S158" s="177"/>
      <c r="T158" s="177"/>
      <c r="U158" s="177"/>
      <c r="V158" s="177"/>
      <c r="W158" s="177"/>
      <c r="X158" s="177"/>
      <c r="Y158" s="177"/>
      <c r="Z158" s="177"/>
      <c r="AA158" s="177"/>
      <c r="AB158" s="177"/>
      <c r="AC158" s="177"/>
      <c r="AD158" s="177"/>
      <c r="AE158" s="177"/>
      <c r="AF158" s="177"/>
      <c r="AG158" s="177"/>
      <c r="AH158" s="177"/>
      <c r="AI158" s="177"/>
      <c r="AJ158" s="177"/>
      <c r="AK158" s="177"/>
      <c r="AL158" s="177"/>
      <c r="AM158" s="177"/>
      <c r="AN158" s="177"/>
      <c r="AO158" s="177"/>
      <c r="AP158" s="177"/>
      <c r="AQ158" s="177"/>
      <c r="AR158" s="177"/>
      <c r="AS158" s="177"/>
      <c r="AT158" s="177"/>
      <c r="AU158" s="177"/>
      <c r="AV158" s="177"/>
      <c r="AW158" s="177"/>
      <c r="AX158" s="177"/>
      <c r="AY158" s="177"/>
      <c r="AZ158" s="177"/>
    </row>
    <row r="159" spans="2:52" x14ac:dyDescent="0.25">
      <c r="B159" s="177"/>
      <c r="C159" s="177"/>
      <c r="D159" s="177"/>
      <c r="E159" s="177"/>
      <c r="F159" s="177"/>
      <c r="G159" s="177"/>
      <c r="H159" s="177"/>
      <c r="I159" s="177"/>
      <c r="J159" s="177"/>
      <c r="K159" s="177"/>
      <c r="L159" s="177"/>
      <c r="M159" s="177"/>
      <c r="N159" s="177"/>
      <c r="O159" s="177"/>
      <c r="P159" s="177"/>
      <c r="Q159" s="177"/>
      <c r="R159" s="177"/>
      <c r="S159" s="177"/>
      <c r="T159" s="177"/>
      <c r="U159" s="177"/>
      <c r="V159" s="177"/>
      <c r="W159" s="177"/>
      <c r="X159" s="177"/>
      <c r="Y159" s="177"/>
      <c r="Z159" s="177"/>
      <c r="AA159" s="177"/>
      <c r="AB159" s="177"/>
      <c r="AC159" s="177"/>
      <c r="AD159" s="177"/>
      <c r="AE159" s="177"/>
      <c r="AF159" s="177"/>
      <c r="AG159" s="177"/>
      <c r="AH159" s="177"/>
      <c r="AI159" s="177"/>
      <c r="AJ159" s="177"/>
      <c r="AK159" s="177"/>
      <c r="AL159" s="177"/>
      <c r="AM159" s="177"/>
      <c r="AN159" s="177"/>
      <c r="AO159" s="177"/>
      <c r="AP159" s="177"/>
      <c r="AQ159" s="177"/>
      <c r="AR159" s="177"/>
      <c r="AS159" s="177"/>
      <c r="AT159" s="177"/>
      <c r="AU159" s="177"/>
      <c r="AV159" s="177"/>
      <c r="AW159" s="177"/>
      <c r="AX159" s="177"/>
      <c r="AY159" s="177"/>
      <c r="AZ159" s="177"/>
    </row>
    <row r="160" spans="2:52" x14ac:dyDescent="0.25">
      <c r="B160" s="177"/>
      <c r="C160" s="177"/>
      <c r="D160" s="177"/>
      <c r="E160" s="177"/>
      <c r="F160" s="177"/>
      <c r="G160" s="177"/>
      <c r="H160" s="177"/>
      <c r="I160" s="177"/>
      <c r="J160" s="177"/>
      <c r="K160" s="177"/>
      <c r="L160" s="177"/>
      <c r="M160" s="177"/>
      <c r="N160" s="177"/>
      <c r="O160" s="177"/>
      <c r="P160" s="177"/>
      <c r="Q160" s="177"/>
      <c r="R160" s="177"/>
      <c r="S160" s="177"/>
      <c r="T160" s="177"/>
      <c r="U160" s="177"/>
      <c r="V160" s="177"/>
      <c r="W160" s="177"/>
      <c r="X160" s="177"/>
      <c r="Y160" s="177"/>
      <c r="Z160" s="177"/>
      <c r="AA160" s="177"/>
      <c r="AB160" s="177"/>
      <c r="AC160" s="177"/>
      <c r="AD160" s="177"/>
      <c r="AE160" s="177"/>
      <c r="AF160" s="177"/>
      <c r="AG160" s="177"/>
      <c r="AH160" s="177"/>
      <c r="AI160" s="177"/>
      <c r="AJ160" s="177"/>
      <c r="AK160" s="177"/>
      <c r="AL160" s="177"/>
      <c r="AM160" s="177"/>
      <c r="AN160" s="177"/>
      <c r="AO160" s="177"/>
      <c r="AP160" s="177"/>
      <c r="AQ160" s="177"/>
      <c r="AR160" s="177"/>
      <c r="AS160" s="177"/>
      <c r="AT160" s="177"/>
      <c r="AU160" s="177"/>
      <c r="AV160" s="177"/>
      <c r="AW160" s="177"/>
      <c r="AX160" s="177"/>
      <c r="AY160" s="177"/>
      <c r="AZ160" s="177"/>
    </row>
    <row r="161" spans="2:52" x14ac:dyDescent="0.25">
      <c r="B161" s="177"/>
      <c r="C161" s="177"/>
      <c r="D161" s="177"/>
      <c r="E161" s="177"/>
      <c r="F161" s="177"/>
      <c r="G161" s="177"/>
      <c r="H161" s="177"/>
      <c r="I161" s="177"/>
      <c r="J161" s="177"/>
      <c r="K161" s="177"/>
      <c r="L161" s="177"/>
      <c r="M161" s="177"/>
      <c r="N161" s="177"/>
      <c r="O161" s="177"/>
      <c r="P161" s="177"/>
      <c r="Q161" s="177"/>
      <c r="R161" s="177"/>
      <c r="S161" s="177"/>
      <c r="T161" s="177"/>
      <c r="U161" s="177"/>
      <c r="V161" s="177"/>
      <c r="W161" s="177"/>
      <c r="X161" s="177"/>
      <c r="Y161" s="177"/>
      <c r="Z161" s="177"/>
      <c r="AA161" s="177"/>
      <c r="AB161" s="177"/>
      <c r="AC161" s="177"/>
      <c r="AD161" s="177"/>
      <c r="AE161" s="177"/>
      <c r="AF161" s="177"/>
      <c r="AG161" s="177"/>
      <c r="AH161" s="177"/>
      <c r="AI161" s="177"/>
      <c r="AJ161" s="177"/>
      <c r="AK161" s="177"/>
      <c r="AL161" s="177"/>
      <c r="AM161" s="177"/>
      <c r="AN161" s="177"/>
      <c r="AO161" s="177"/>
      <c r="AP161" s="177"/>
      <c r="AQ161" s="177"/>
      <c r="AR161" s="177"/>
      <c r="AS161" s="177"/>
      <c r="AT161" s="177"/>
      <c r="AU161" s="177"/>
      <c r="AV161" s="177"/>
      <c r="AW161" s="177"/>
      <c r="AX161" s="177"/>
      <c r="AY161" s="177"/>
      <c r="AZ161" s="177"/>
    </row>
    <row r="162" spans="2:52" x14ac:dyDescent="0.25">
      <c r="B162" s="177"/>
      <c r="C162" s="177"/>
      <c r="D162" s="177"/>
      <c r="E162" s="177"/>
      <c r="F162" s="177"/>
      <c r="G162" s="177"/>
      <c r="H162" s="177"/>
      <c r="I162" s="177"/>
      <c r="J162" s="177"/>
      <c r="K162" s="177"/>
      <c r="L162" s="177"/>
      <c r="M162" s="177"/>
      <c r="N162" s="177"/>
      <c r="O162" s="177"/>
      <c r="P162" s="177"/>
      <c r="Q162" s="177"/>
      <c r="R162" s="177"/>
      <c r="S162" s="177"/>
      <c r="T162" s="177"/>
      <c r="U162" s="177"/>
      <c r="V162" s="177"/>
      <c r="W162" s="177"/>
      <c r="X162" s="177"/>
      <c r="Y162" s="177"/>
      <c r="Z162" s="177"/>
      <c r="AA162" s="177"/>
      <c r="AB162" s="177"/>
      <c r="AC162" s="177"/>
      <c r="AD162" s="177"/>
      <c r="AE162" s="177"/>
      <c r="AF162" s="177"/>
      <c r="AG162" s="177"/>
      <c r="AH162" s="177"/>
      <c r="AI162" s="177"/>
      <c r="AJ162" s="177"/>
      <c r="AK162" s="177"/>
      <c r="AL162" s="177"/>
      <c r="AM162" s="177"/>
      <c r="AN162" s="177"/>
      <c r="AO162" s="177"/>
      <c r="AP162" s="177"/>
      <c r="AQ162" s="177"/>
      <c r="AR162" s="177"/>
      <c r="AS162" s="177"/>
      <c r="AT162" s="177"/>
      <c r="AU162" s="177"/>
      <c r="AV162" s="177"/>
      <c r="AW162" s="177"/>
      <c r="AX162" s="177"/>
      <c r="AY162" s="177"/>
      <c r="AZ162" s="177"/>
    </row>
    <row r="163" spans="2:52" x14ac:dyDescent="0.25">
      <c r="B163" s="177"/>
      <c r="C163" s="177"/>
      <c r="D163" s="177"/>
      <c r="E163" s="177"/>
      <c r="F163" s="177"/>
      <c r="G163" s="177"/>
      <c r="H163" s="177"/>
      <c r="I163" s="177"/>
      <c r="J163" s="177"/>
      <c r="K163" s="177"/>
      <c r="L163" s="177"/>
      <c r="M163" s="177"/>
      <c r="N163" s="177"/>
      <c r="O163" s="177"/>
      <c r="P163" s="177"/>
      <c r="Q163" s="177"/>
      <c r="R163" s="177"/>
      <c r="S163" s="177"/>
      <c r="T163" s="177"/>
      <c r="U163" s="177"/>
      <c r="V163" s="177"/>
      <c r="W163" s="177"/>
      <c r="X163" s="177"/>
      <c r="Y163" s="177"/>
      <c r="Z163" s="177"/>
      <c r="AA163" s="177"/>
      <c r="AB163" s="177"/>
      <c r="AC163" s="177"/>
      <c r="AD163" s="177"/>
      <c r="AE163" s="177"/>
      <c r="AF163" s="177"/>
      <c r="AG163" s="177"/>
      <c r="AH163" s="177"/>
      <c r="AI163" s="177"/>
      <c r="AJ163" s="177"/>
      <c r="AK163" s="177"/>
      <c r="AL163" s="177"/>
      <c r="AM163" s="177"/>
      <c r="AN163" s="177"/>
      <c r="AO163" s="177"/>
      <c r="AP163" s="177"/>
      <c r="AQ163" s="177"/>
      <c r="AR163" s="177"/>
      <c r="AS163" s="177"/>
      <c r="AT163" s="177"/>
      <c r="AU163" s="177"/>
      <c r="AV163" s="177"/>
      <c r="AW163" s="177"/>
      <c r="AX163" s="177"/>
      <c r="AY163" s="177"/>
      <c r="AZ163" s="177"/>
    </row>
    <row r="164" spans="2:52" x14ac:dyDescent="0.25">
      <c r="B164" s="177"/>
      <c r="C164" s="177"/>
      <c r="D164" s="177"/>
      <c r="E164" s="177"/>
      <c r="F164" s="177"/>
      <c r="G164" s="177"/>
      <c r="H164" s="177"/>
      <c r="I164" s="177"/>
      <c r="J164" s="177"/>
      <c r="K164" s="177"/>
      <c r="L164" s="177"/>
      <c r="M164" s="177"/>
      <c r="N164" s="177"/>
      <c r="O164" s="177"/>
      <c r="P164" s="177"/>
      <c r="Q164" s="177"/>
      <c r="R164" s="177"/>
      <c r="S164" s="177"/>
      <c r="T164" s="177"/>
      <c r="U164" s="177"/>
      <c r="V164" s="177"/>
      <c r="W164" s="177"/>
      <c r="X164" s="177"/>
      <c r="Y164" s="177"/>
      <c r="Z164" s="177"/>
      <c r="AA164" s="177"/>
      <c r="AB164" s="177"/>
      <c r="AC164" s="177"/>
      <c r="AD164" s="177"/>
      <c r="AE164" s="177"/>
      <c r="AF164" s="177"/>
      <c r="AG164" s="177"/>
      <c r="AH164" s="177"/>
      <c r="AI164" s="177"/>
      <c r="AJ164" s="177"/>
      <c r="AK164" s="177"/>
      <c r="AL164" s="177"/>
      <c r="AM164" s="177"/>
      <c r="AN164" s="177"/>
      <c r="AO164" s="177"/>
      <c r="AP164" s="177"/>
      <c r="AQ164" s="177"/>
      <c r="AR164" s="177"/>
      <c r="AS164" s="177"/>
      <c r="AT164" s="177"/>
      <c r="AU164" s="177"/>
      <c r="AV164" s="177"/>
      <c r="AW164" s="177"/>
      <c r="AX164" s="177"/>
      <c r="AY164" s="177"/>
      <c r="AZ164" s="177"/>
    </row>
    <row r="165" spans="2:52" x14ac:dyDescent="0.25">
      <c r="B165" s="177"/>
      <c r="C165" s="177"/>
      <c r="D165" s="177"/>
      <c r="E165" s="177"/>
      <c r="F165" s="177"/>
      <c r="G165" s="177"/>
      <c r="H165" s="177"/>
      <c r="I165" s="177"/>
      <c r="J165" s="177"/>
      <c r="K165" s="177"/>
      <c r="L165" s="177"/>
      <c r="M165" s="177"/>
      <c r="N165" s="177"/>
      <c r="O165" s="177"/>
      <c r="P165" s="177"/>
      <c r="Q165" s="177"/>
      <c r="R165" s="177"/>
      <c r="S165" s="177"/>
      <c r="T165" s="177"/>
      <c r="U165" s="177"/>
      <c r="V165" s="177"/>
      <c r="W165" s="177"/>
      <c r="X165" s="177"/>
      <c r="Y165" s="177"/>
      <c r="Z165" s="177"/>
      <c r="AA165" s="177"/>
      <c r="AB165" s="177"/>
      <c r="AC165" s="177"/>
      <c r="AD165" s="177"/>
      <c r="AE165" s="177"/>
      <c r="AF165" s="177"/>
      <c r="AG165" s="177"/>
      <c r="AH165" s="177"/>
      <c r="AI165" s="177"/>
      <c r="AJ165" s="177"/>
      <c r="AK165" s="177"/>
      <c r="AL165" s="177"/>
      <c r="AM165" s="177"/>
      <c r="AN165" s="177"/>
      <c r="AO165" s="177"/>
      <c r="AP165" s="177"/>
      <c r="AQ165" s="177"/>
      <c r="AR165" s="177"/>
      <c r="AS165" s="177"/>
      <c r="AT165" s="177"/>
      <c r="AU165" s="177"/>
      <c r="AV165" s="177"/>
      <c r="AW165" s="177"/>
      <c r="AX165" s="177"/>
      <c r="AY165" s="177"/>
      <c r="AZ165" s="177"/>
    </row>
    <row r="166" spans="2:52" x14ac:dyDescent="0.25">
      <c r="B166" s="177"/>
      <c r="C166" s="177"/>
      <c r="D166" s="177"/>
      <c r="E166" s="177"/>
      <c r="F166" s="177"/>
      <c r="G166" s="177"/>
      <c r="H166" s="177"/>
      <c r="I166" s="177"/>
      <c r="J166" s="177"/>
      <c r="K166" s="177"/>
      <c r="L166" s="177"/>
      <c r="M166" s="177"/>
      <c r="N166" s="177"/>
      <c r="O166" s="177"/>
      <c r="P166" s="177"/>
      <c r="Q166" s="177"/>
      <c r="R166" s="177"/>
      <c r="S166" s="177"/>
      <c r="T166" s="177"/>
      <c r="U166" s="177"/>
      <c r="V166" s="177"/>
      <c r="W166" s="177"/>
      <c r="X166" s="177"/>
      <c r="Y166" s="177"/>
      <c r="Z166" s="177"/>
      <c r="AA166" s="177"/>
      <c r="AB166" s="177"/>
      <c r="AC166" s="177"/>
      <c r="AD166" s="177"/>
      <c r="AE166" s="177"/>
      <c r="AF166" s="177"/>
      <c r="AG166" s="177"/>
      <c r="AH166" s="177"/>
      <c r="AI166" s="177"/>
      <c r="AJ166" s="177"/>
      <c r="AK166" s="177"/>
      <c r="AL166" s="177"/>
      <c r="AM166" s="177"/>
      <c r="AN166" s="177"/>
      <c r="AO166" s="177"/>
      <c r="AP166" s="177"/>
      <c r="AQ166" s="177"/>
      <c r="AR166" s="177"/>
      <c r="AS166" s="177"/>
      <c r="AT166" s="177"/>
      <c r="AU166" s="177"/>
      <c r="AV166" s="177"/>
      <c r="AW166" s="177"/>
      <c r="AX166" s="177"/>
      <c r="AY166" s="177"/>
      <c r="AZ166" s="177"/>
    </row>
    <row r="167" spans="2:52" x14ac:dyDescent="0.25">
      <c r="B167" s="177"/>
      <c r="C167" s="177"/>
      <c r="D167" s="177"/>
      <c r="E167" s="177"/>
      <c r="F167" s="177"/>
      <c r="G167" s="177"/>
      <c r="H167" s="177"/>
      <c r="I167" s="177"/>
      <c r="J167" s="177"/>
      <c r="K167" s="177"/>
      <c r="L167" s="177"/>
      <c r="M167" s="177"/>
      <c r="N167" s="177"/>
      <c r="O167" s="177"/>
      <c r="P167" s="177"/>
      <c r="Q167" s="177"/>
      <c r="R167" s="177"/>
      <c r="S167" s="177"/>
      <c r="T167" s="177"/>
      <c r="U167" s="177"/>
      <c r="V167" s="177"/>
      <c r="W167" s="177"/>
      <c r="X167" s="177"/>
      <c r="Y167" s="177"/>
      <c r="Z167" s="177"/>
      <c r="AA167" s="177"/>
      <c r="AB167" s="177"/>
      <c r="AC167" s="177"/>
      <c r="AD167" s="177"/>
      <c r="AE167" s="177"/>
      <c r="AF167" s="177"/>
      <c r="AG167" s="177"/>
      <c r="AH167" s="177"/>
      <c r="AI167" s="177"/>
      <c r="AJ167" s="177"/>
      <c r="AK167" s="177"/>
      <c r="AL167" s="177"/>
      <c r="AM167" s="177"/>
      <c r="AN167" s="177"/>
      <c r="AO167" s="177"/>
      <c r="AP167" s="177"/>
      <c r="AQ167" s="177"/>
      <c r="AR167" s="177"/>
      <c r="AS167" s="177"/>
      <c r="AT167" s="177"/>
      <c r="AU167" s="177"/>
      <c r="AV167" s="177"/>
      <c r="AW167" s="177"/>
      <c r="AX167" s="177"/>
      <c r="AY167" s="177"/>
      <c r="AZ167" s="177"/>
    </row>
    <row r="168" spans="2:52" x14ac:dyDescent="0.25">
      <c r="B168" s="177"/>
      <c r="C168" s="177"/>
      <c r="D168" s="177"/>
      <c r="E168" s="177"/>
      <c r="F168" s="177"/>
      <c r="G168" s="177"/>
      <c r="H168" s="177"/>
      <c r="I168" s="177"/>
      <c r="J168" s="177"/>
      <c r="K168" s="177"/>
      <c r="L168" s="177"/>
      <c r="M168" s="177"/>
      <c r="N168" s="177"/>
      <c r="O168" s="177"/>
      <c r="P168" s="177"/>
      <c r="Q168" s="177"/>
      <c r="R168" s="177"/>
      <c r="S168" s="177"/>
      <c r="T168" s="177"/>
      <c r="U168" s="177"/>
      <c r="V168" s="177"/>
      <c r="W168" s="177"/>
      <c r="X168" s="177"/>
      <c r="Y168" s="177"/>
      <c r="Z168" s="177"/>
      <c r="AA168" s="177"/>
      <c r="AB168" s="177"/>
      <c r="AC168" s="177"/>
      <c r="AD168" s="177"/>
      <c r="AE168" s="177"/>
      <c r="AF168" s="177"/>
      <c r="AG168" s="177"/>
      <c r="AH168" s="177"/>
      <c r="AI168" s="177"/>
      <c r="AJ168" s="177"/>
      <c r="AK168" s="177"/>
      <c r="AL168" s="177"/>
      <c r="AM168" s="177"/>
      <c r="AN168" s="177"/>
      <c r="AO168" s="177"/>
      <c r="AP168" s="177"/>
      <c r="AQ168" s="177"/>
      <c r="AR168" s="177"/>
      <c r="AS168" s="177"/>
      <c r="AT168" s="177"/>
      <c r="AU168" s="177"/>
      <c r="AV168" s="177"/>
      <c r="AW168" s="177"/>
      <c r="AX168" s="177"/>
      <c r="AY168" s="177"/>
      <c r="AZ168" s="177"/>
    </row>
    <row r="169" spans="2:52" x14ac:dyDescent="0.25">
      <c r="B169" s="177"/>
      <c r="C169" s="177"/>
      <c r="D169" s="177"/>
      <c r="E169" s="177"/>
      <c r="F169" s="177"/>
      <c r="G169" s="177"/>
      <c r="H169" s="177"/>
      <c r="I169" s="177"/>
      <c r="J169" s="177"/>
      <c r="K169" s="177"/>
      <c r="L169" s="177"/>
      <c r="M169" s="177"/>
      <c r="N169" s="177"/>
      <c r="O169" s="177"/>
      <c r="P169" s="177"/>
      <c r="Q169" s="177"/>
      <c r="R169" s="177"/>
      <c r="S169" s="177"/>
      <c r="T169" s="177"/>
      <c r="U169" s="177"/>
      <c r="V169" s="177"/>
      <c r="W169" s="177"/>
      <c r="X169" s="177"/>
      <c r="Y169" s="177"/>
      <c r="Z169" s="177"/>
      <c r="AA169" s="177"/>
      <c r="AB169" s="177"/>
      <c r="AC169" s="177"/>
      <c r="AD169" s="177"/>
      <c r="AE169" s="177"/>
      <c r="AF169" s="177"/>
      <c r="AG169" s="177"/>
      <c r="AH169" s="177"/>
      <c r="AI169" s="177"/>
      <c r="AJ169" s="177"/>
      <c r="AK169" s="177"/>
      <c r="AL169" s="177"/>
      <c r="AM169" s="177"/>
      <c r="AN169" s="177"/>
      <c r="AO169" s="177"/>
      <c r="AP169" s="177"/>
      <c r="AQ169" s="177"/>
      <c r="AR169" s="177"/>
      <c r="AS169" s="177"/>
      <c r="AT169" s="177"/>
      <c r="AU169" s="177"/>
      <c r="AV169" s="177"/>
      <c r="AW169" s="177"/>
      <c r="AX169" s="177"/>
      <c r="AY169" s="177"/>
      <c r="AZ169" s="177"/>
    </row>
    <row r="170" spans="2:52" x14ac:dyDescent="0.25">
      <c r="B170" s="177"/>
      <c r="C170" s="177"/>
      <c r="D170" s="177"/>
      <c r="E170" s="177"/>
      <c r="F170" s="177"/>
      <c r="G170" s="177"/>
      <c r="H170" s="177"/>
      <c r="I170" s="177"/>
      <c r="J170" s="177"/>
      <c r="K170" s="177"/>
      <c r="L170" s="177"/>
      <c r="M170" s="177"/>
      <c r="N170" s="177"/>
      <c r="O170" s="177"/>
      <c r="P170" s="177"/>
      <c r="Q170" s="177"/>
      <c r="R170" s="177"/>
      <c r="S170" s="177"/>
      <c r="T170" s="177"/>
      <c r="U170" s="177"/>
      <c r="V170" s="177"/>
      <c r="W170" s="177"/>
      <c r="X170" s="177"/>
      <c r="Y170" s="177"/>
      <c r="Z170" s="177"/>
      <c r="AA170" s="177"/>
      <c r="AB170" s="177"/>
      <c r="AC170" s="177"/>
      <c r="AD170" s="177"/>
      <c r="AE170" s="177"/>
      <c r="AF170" s="177"/>
      <c r="AG170" s="177"/>
      <c r="AH170" s="177"/>
      <c r="AI170" s="177"/>
      <c r="AJ170" s="177"/>
      <c r="AK170" s="177"/>
      <c r="AL170" s="177"/>
      <c r="AM170" s="177"/>
      <c r="AN170" s="177"/>
      <c r="AO170" s="177"/>
      <c r="AP170" s="177"/>
      <c r="AQ170" s="177"/>
      <c r="AR170" s="177"/>
      <c r="AS170" s="177"/>
      <c r="AT170" s="177"/>
      <c r="AU170" s="177"/>
      <c r="AV170" s="177"/>
      <c r="AW170" s="177"/>
      <c r="AX170" s="177"/>
      <c r="AY170" s="177"/>
      <c r="AZ170" s="177"/>
    </row>
    <row r="171" spans="2:52" x14ac:dyDescent="0.25">
      <c r="B171" s="177"/>
      <c r="C171" s="177"/>
      <c r="D171" s="177"/>
      <c r="E171" s="177"/>
      <c r="F171" s="177"/>
      <c r="G171" s="177"/>
      <c r="H171" s="177"/>
      <c r="I171" s="177"/>
      <c r="J171" s="177"/>
      <c r="K171" s="177"/>
      <c r="L171" s="177"/>
      <c r="M171" s="177"/>
      <c r="N171" s="177"/>
      <c r="O171" s="177"/>
      <c r="P171" s="177"/>
      <c r="Q171" s="177"/>
      <c r="R171" s="177"/>
      <c r="S171" s="177"/>
      <c r="T171" s="177"/>
      <c r="U171" s="177"/>
      <c r="V171" s="177"/>
      <c r="W171" s="177"/>
      <c r="X171" s="177"/>
      <c r="Y171" s="177"/>
      <c r="Z171" s="177"/>
      <c r="AA171" s="177"/>
      <c r="AB171" s="177"/>
      <c r="AC171" s="177"/>
      <c r="AD171" s="177"/>
      <c r="AE171" s="177"/>
      <c r="AF171" s="177"/>
      <c r="AG171" s="177"/>
      <c r="AH171" s="177"/>
      <c r="AI171" s="177"/>
      <c r="AJ171" s="177"/>
      <c r="AK171" s="177"/>
      <c r="AL171" s="177"/>
      <c r="AM171" s="177"/>
      <c r="AN171" s="177"/>
      <c r="AO171" s="177"/>
      <c r="AP171" s="177"/>
      <c r="AQ171" s="177"/>
      <c r="AR171" s="177"/>
      <c r="AS171" s="177"/>
      <c r="AT171" s="177"/>
      <c r="AU171" s="177"/>
      <c r="AV171" s="177"/>
      <c r="AW171" s="177"/>
      <c r="AX171" s="177"/>
      <c r="AY171" s="177"/>
      <c r="AZ171" s="177"/>
    </row>
    <row r="172" spans="2:52" x14ac:dyDescent="0.25">
      <c r="B172" s="177"/>
      <c r="C172" s="177"/>
      <c r="D172" s="177"/>
      <c r="E172" s="177"/>
      <c r="F172" s="177"/>
      <c r="G172" s="177"/>
      <c r="H172" s="177"/>
      <c r="I172" s="177"/>
      <c r="J172" s="177"/>
      <c r="K172" s="177"/>
      <c r="L172" s="177"/>
      <c r="M172" s="177"/>
      <c r="N172" s="177"/>
      <c r="O172" s="177"/>
      <c r="P172" s="177"/>
      <c r="Q172" s="177"/>
      <c r="R172" s="177"/>
      <c r="S172" s="177"/>
      <c r="T172" s="177"/>
      <c r="U172" s="177"/>
      <c r="V172" s="177"/>
      <c r="W172" s="177"/>
      <c r="X172" s="177"/>
      <c r="Y172" s="177"/>
      <c r="Z172" s="177"/>
      <c r="AA172" s="177"/>
      <c r="AB172" s="177"/>
      <c r="AC172" s="177"/>
      <c r="AD172" s="177"/>
      <c r="AE172" s="177"/>
      <c r="AF172" s="177"/>
      <c r="AG172" s="177"/>
      <c r="AH172" s="177"/>
      <c r="AI172" s="177"/>
      <c r="AJ172" s="177"/>
      <c r="AK172" s="177"/>
      <c r="AL172" s="177"/>
      <c r="AM172" s="177"/>
      <c r="AN172" s="177"/>
      <c r="AO172" s="177"/>
      <c r="AP172" s="177"/>
      <c r="AQ172" s="177"/>
      <c r="AR172" s="177"/>
      <c r="AS172" s="177"/>
      <c r="AT172" s="177"/>
      <c r="AU172" s="177"/>
      <c r="AV172" s="177"/>
      <c r="AW172" s="177"/>
      <c r="AX172" s="177"/>
      <c r="AY172" s="177"/>
      <c r="AZ172" s="177"/>
    </row>
    <row r="173" spans="2:52" x14ac:dyDescent="0.25">
      <c r="B173" s="177"/>
      <c r="C173" s="177"/>
      <c r="D173" s="177"/>
      <c r="E173" s="177"/>
      <c r="F173" s="177"/>
      <c r="G173" s="177"/>
      <c r="H173" s="177"/>
      <c r="I173" s="177"/>
      <c r="J173" s="177"/>
      <c r="K173" s="177"/>
      <c r="L173" s="177"/>
      <c r="M173" s="177"/>
      <c r="N173" s="177"/>
      <c r="O173" s="177"/>
      <c r="P173" s="177"/>
      <c r="Q173" s="177"/>
      <c r="R173" s="177"/>
      <c r="S173" s="177"/>
      <c r="T173" s="177"/>
      <c r="U173" s="177"/>
      <c r="V173" s="177"/>
      <c r="W173" s="177"/>
      <c r="X173" s="177"/>
      <c r="Y173" s="177"/>
      <c r="Z173" s="177"/>
      <c r="AA173" s="177"/>
      <c r="AB173" s="177"/>
      <c r="AC173" s="177"/>
      <c r="AD173" s="177"/>
      <c r="AE173" s="177"/>
      <c r="AF173" s="177"/>
      <c r="AG173" s="177"/>
      <c r="AH173" s="177"/>
      <c r="AI173" s="177"/>
      <c r="AJ173" s="177"/>
      <c r="AK173" s="177"/>
      <c r="AL173" s="177"/>
      <c r="AM173" s="177"/>
      <c r="AN173" s="177"/>
      <c r="AO173" s="177"/>
      <c r="AP173" s="177"/>
      <c r="AQ173" s="177"/>
      <c r="AR173" s="177"/>
      <c r="AS173" s="177"/>
      <c r="AT173" s="177"/>
      <c r="AU173" s="177"/>
      <c r="AV173" s="177"/>
      <c r="AW173" s="177"/>
      <c r="AX173" s="177"/>
      <c r="AY173" s="177"/>
      <c r="AZ173" s="177"/>
    </row>
    <row r="174" spans="2:52" x14ac:dyDescent="0.25">
      <c r="B174" s="177"/>
      <c r="C174" s="177"/>
      <c r="D174" s="177"/>
      <c r="E174" s="177"/>
      <c r="F174" s="177"/>
      <c r="G174" s="177"/>
      <c r="H174" s="177"/>
      <c r="I174" s="177"/>
      <c r="J174" s="177"/>
      <c r="K174" s="177"/>
      <c r="L174" s="177"/>
      <c r="M174" s="177"/>
      <c r="N174" s="177"/>
      <c r="O174" s="177"/>
      <c r="P174" s="177"/>
      <c r="Q174" s="177"/>
      <c r="R174" s="177"/>
      <c r="S174" s="177"/>
      <c r="T174" s="177"/>
      <c r="U174" s="177"/>
      <c r="V174" s="177"/>
      <c r="W174" s="177"/>
      <c r="X174" s="177"/>
      <c r="Y174" s="177"/>
      <c r="Z174" s="177"/>
      <c r="AA174" s="177"/>
      <c r="AB174" s="177"/>
      <c r="AC174" s="177"/>
      <c r="AD174" s="177"/>
      <c r="AE174" s="177"/>
      <c r="AF174" s="177"/>
      <c r="AG174" s="177"/>
      <c r="AH174" s="177"/>
      <c r="AI174" s="177"/>
      <c r="AJ174" s="177"/>
      <c r="AK174" s="177"/>
      <c r="AL174" s="177"/>
      <c r="AM174" s="177"/>
      <c r="AN174" s="177"/>
      <c r="AO174" s="177"/>
      <c r="AP174" s="177"/>
      <c r="AQ174" s="177"/>
      <c r="AR174" s="177"/>
      <c r="AS174" s="177"/>
      <c r="AT174" s="177"/>
      <c r="AU174" s="177"/>
      <c r="AV174" s="177"/>
      <c r="AW174" s="177"/>
      <c r="AX174" s="177"/>
      <c r="AY174" s="177"/>
      <c r="AZ174" s="177"/>
    </row>
    <row r="175" spans="2:52" x14ac:dyDescent="0.25">
      <c r="B175" s="177"/>
      <c r="C175" s="177"/>
      <c r="D175" s="177"/>
      <c r="E175" s="177"/>
      <c r="F175" s="177"/>
      <c r="G175" s="177"/>
      <c r="H175" s="177"/>
      <c r="I175" s="177"/>
      <c r="J175" s="177"/>
      <c r="K175" s="177"/>
      <c r="L175" s="177"/>
      <c r="M175" s="177"/>
      <c r="N175" s="177"/>
      <c r="O175" s="177"/>
      <c r="P175" s="177"/>
      <c r="Q175" s="177"/>
      <c r="R175" s="177"/>
      <c r="S175" s="177"/>
      <c r="T175" s="177"/>
      <c r="U175" s="177"/>
      <c r="V175" s="177"/>
      <c r="W175" s="177"/>
      <c r="X175" s="177"/>
      <c r="Y175" s="177"/>
      <c r="Z175" s="177"/>
      <c r="AA175" s="177"/>
      <c r="AB175" s="177"/>
      <c r="AC175" s="177"/>
      <c r="AD175" s="177"/>
      <c r="AE175" s="177"/>
      <c r="AF175" s="177"/>
      <c r="AG175" s="177"/>
      <c r="AH175" s="177"/>
      <c r="AI175" s="177"/>
      <c r="AJ175" s="177"/>
      <c r="AK175" s="177"/>
      <c r="AL175" s="177"/>
      <c r="AM175" s="177"/>
      <c r="AN175" s="177"/>
      <c r="AO175" s="177"/>
      <c r="AP175" s="177"/>
      <c r="AQ175" s="177"/>
      <c r="AR175" s="177"/>
      <c r="AS175" s="177"/>
      <c r="AT175" s="177"/>
      <c r="AU175" s="177"/>
      <c r="AV175" s="177"/>
      <c r="AW175" s="177"/>
      <c r="AX175" s="177"/>
      <c r="AY175" s="177"/>
      <c r="AZ175" s="177"/>
    </row>
    <row r="176" spans="2:52" x14ac:dyDescent="0.25">
      <c r="B176" s="177"/>
      <c r="C176" s="177"/>
      <c r="D176" s="177"/>
      <c r="E176" s="177"/>
      <c r="F176" s="177"/>
      <c r="G176" s="177"/>
      <c r="H176" s="177"/>
      <c r="I176" s="177"/>
      <c r="J176" s="177"/>
      <c r="K176" s="177"/>
      <c r="L176" s="177"/>
      <c r="M176" s="177"/>
      <c r="N176" s="177"/>
      <c r="O176" s="177"/>
      <c r="P176" s="177"/>
      <c r="Q176" s="177"/>
      <c r="R176" s="177"/>
      <c r="S176" s="177"/>
      <c r="T176" s="177"/>
      <c r="U176" s="177"/>
      <c r="V176" s="177"/>
      <c r="W176" s="177"/>
      <c r="X176" s="177"/>
      <c r="Y176" s="177"/>
      <c r="Z176" s="177"/>
      <c r="AA176" s="177"/>
      <c r="AB176" s="177"/>
      <c r="AC176" s="177"/>
      <c r="AD176" s="177"/>
      <c r="AE176" s="177"/>
      <c r="AF176" s="177"/>
      <c r="AG176" s="177"/>
      <c r="AH176" s="177"/>
      <c r="AI176" s="177"/>
      <c r="AJ176" s="177"/>
      <c r="AK176" s="177"/>
      <c r="AL176" s="177"/>
      <c r="AM176" s="177"/>
      <c r="AN176" s="177"/>
      <c r="AO176" s="177"/>
      <c r="AP176" s="177"/>
      <c r="AQ176" s="177"/>
      <c r="AR176" s="177"/>
      <c r="AS176" s="177"/>
      <c r="AT176" s="177"/>
      <c r="AU176" s="177"/>
      <c r="AV176" s="177"/>
      <c r="AW176" s="177"/>
      <c r="AX176" s="177"/>
      <c r="AY176" s="177"/>
      <c r="AZ176" s="177"/>
    </row>
    <row r="177" spans="2:52" x14ac:dyDescent="0.25">
      <c r="B177" s="177"/>
      <c r="C177" s="177"/>
      <c r="D177" s="177"/>
      <c r="E177" s="177"/>
      <c r="F177" s="177"/>
      <c r="G177" s="177"/>
      <c r="H177" s="177"/>
      <c r="I177" s="177"/>
      <c r="J177" s="177"/>
      <c r="K177" s="177"/>
      <c r="L177" s="177"/>
      <c r="M177" s="177"/>
      <c r="N177" s="177"/>
      <c r="O177" s="177"/>
      <c r="P177" s="177"/>
      <c r="Q177" s="177"/>
      <c r="R177" s="177"/>
      <c r="S177" s="177"/>
      <c r="T177" s="177"/>
      <c r="U177" s="177"/>
      <c r="V177" s="177"/>
      <c r="W177" s="177"/>
      <c r="X177" s="177"/>
      <c r="Y177" s="177"/>
      <c r="Z177" s="177"/>
      <c r="AA177" s="177"/>
      <c r="AB177" s="177"/>
      <c r="AC177" s="177"/>
      <c r="AD177" s="177"/>
      <c r="AE177" s="177"/>
      <c r="AF177" s="177"/>
      <c r="AG177" s="177"/>
      <c r="AH177" s="177"/>
      <c r="AI177" s="177"/>
      <c r="AJ177" s="177"/>
      <c r="AK177" s="177"/>
      <c r="AL177" s="177"/>
      <c r="AM177" s="177"/>
      <c r="AN177" s="177"/>
      <c r="AO177" s="177"/>
      <c r="AP177" s="177"/>
      <c r="AQ177" s="177"/>
      <c r="AR177" s="177"/>
      <c r="AS177" s="177"/>
      <c r="AT177" s="177"/>
      <c r="AU177" s="177"/>
      <c r="AV177" s="177"/>
      <c r="AW177" s="177"/>
      <c r="AX177" s="177"/>
      <c r="AY177" s="177"/>
      <c r="AZ177" s="177"/>
    </row>
    <row r="178" spans="2:52" x14ac:dyDescent="0.25">
      <c r="B178" s="177"/>
      <c r="C178" s="177"/>
      <c r="D178" s="177"/>
      <c r="E178" s="177"/>
      <c r="F178" s="177"/>
      <c r="G178" s="177"/>
      <c r="H178" s="177"/>
      <c r="I178" s="177"/>
      <c r="J178" s="177"/>
      <c r="K178" s="177"/>
      <c r="L178" s="177"/>
      <c r="M178" s="177"/>
      <c r="N178" s="177"/>
      <c r="O178" s="177"/>
      <c r="P178" s="177"/>
      <c r="Q178" s="177"/>
      <c r="R178" s="177"/>
      <c r="S178" s="177"/>
      <c r="T178" s="177"/>
      <c r="U178" s="177"/>
      <c r="V178" s="177"/>
      <c r="W178" s="177"/>
      <c r="X178" s="177"/>
      <c r="Y178" s="177"/>
      <c r="Z178" s="177"/>
      <c r="AA178" s="177"/>
      <c r="AB178" s="177"/>
      <c r="AC178" s="177"/>
      <c r="AD178" s="177"/>
      <c r="AE178" s="177"/>
      <c r="AF178" s="177"/>
      <c r="AG178" s="177"/>
      <c r="AH178" s="177"/>
      <c r="AI178" s="177"/>
      <c r="AJ178" s="177"/>
      <c r="AK178" s="177"/>
      <c r="AL178" s="177"/>
      <c r="AM178" s="177"/>
      <c r="AN178" s="177"/>
      <c r="AO178" s="177"/>
      <c r="AP178" s="177"/>
      <c r="AQ178" s="177"/>
      <c r="AR178" s="177"/>
      <c r="AS178" s="177"/>
      <c r="AT178" s="177"/>
      <c r="AU178" s="177"/>
      <c r="AV178" s="177"/>
      <c r="AW178" s="177"/>
      <c r="AX178" s="177"/>
      <c r="AY178" s="177"/>
      <c r="AZ178" s="177"/>
    </row>
    <row r="179" spans="2:52" x14ac:dyDescent="0.25">
      <c r="B179" s="177"/>
      <c r="C179" s="177"/>
      <c r="D179" s="177"/>
      <c r="E179" s="177"/>
      <c r="F179" s="177"/>
      <c r="G179" s="177"/>
      <c r="H179" s="177"/>
      <c r="I179" s="177"/>
      <c r="J179" s="177"/>
      <c r="K179" s="177"/>
      <c r="L179" s="177"/>
      <c r="M179" s="177"/>
      <c r="N179" s="177"/>
      <c r="O179" s="177"/>
      <c r="P179" s="177"/>
      <c r="Q179" s="177"/>
      <c r="R179" s="177"/>
      <c r="S179" s="177"/>
      <c r="T179" s="177"/>
      <c r="U179" s="177"/>
      <c r="V179" s="177"/>
      <c r="W179" s="177"/>
      <c r="X179" s="177"/>
      <c r="Y179" s="177"/>
      <c r="Z179" s="177"/>
      <c r="AA179" s="177"/>
      <c r="AB179" s="177"/>
      <c r="AC179" s="177"/>
      <c r="AD179" s="177"/>
      <c r="AE179" s="177"/>
      <c r="AF179" s="177"/>
      <c r="AG179" s="177"/>
      <c r="AH179" s="177"/>
      <c r="AI179" s="177"/>
      <c r="AJ179" s="177"/>
      <c r="AK179" s="177"/>
      <c r="AL179" s="177"/>
      <c r="AM179" s="177"/>
      <c r="AN179" s="177"/>
      <c r="AO179" s="177"/>
      <c r="AP179" s="177"/>
      <c r="AQ179" s="177"/>
      <c r="AR179" s="177"/>
      <c r="AS179" s="177"/>
      <c r="AT179" s="177"/>
      <c r="AU179" s="177"/>
      <c r="AV179" s="177"/>
      <c r="AW179" s="177"/>
      <c r="AX179" s="177"/>
      <c r="AY179" s="177"/>
      <c r="AZ179" s="177"/>
    </row>
    <row r="180" spans="2:52" x14ac:dyDescent="0.25">
      <c r="B180" s="177"/>
      <c r="C180" s="177"/>
      <c r="D180" s="177"/>
      <c r="E180" s="177"/>
      <c r="F180" s="177"/>
      <c r="G180" s="177"/>
      <c r="H180" s="177"/>
      <c r="I180" s="177"/>
      <c r="J180" s="177"/>
      <c r="K180" s="177"/>
      <c r="L180" s="177"/>
      <c r="M180" s="177"/>
      <c r="N180" s="177"/>
      <c r="O180" s="177"/>
      <c r="P180" s="177"/>
      <c r="Q180" s="177"/>
      <c r="R180" s="177"/>
      <c r="S180" s="177"/>
      <c r="T180" s="177"/>
      <c r="U180" s="177"/>
      <c r="V180" s="177"/>
      <c r="W180" s="177"/>
      <c r="X180" s="177"/>
      <c r="Y180" s="177"/>
      <c r="Z180" s="177"/>
      <c r="AA180" s="177"/>
      <c r="AB180" s="177"/>
      <c r="AC180" s="177"/>
      <c r="AD180" s="177"/>
      <c r="AE180" s="177"/>
      <c r="AF180" s="177"/>
      <c r="AG180" s="177"/>
      <c r="AH180" s="177"/>
      <c r="AI180" s="177"/>
      <c r="AJ180" s="177"/>
      <c r="AK180" s="177"/>
      <c r="AL180" s="177"/>
      <c r="AM180" s="177"/>
      <c r="AN180" s="177"/>
      <c r="AO180" s="177"/>
      <c r="AP180" s="177"/>
      <c r="AQ180" s="177"/>
      <c r="AR180" s="177"/>
      <c r="AS180" s="177"/>
      <c r="AT180" s="177"/>
      <c r="AU180" s="177"/>
      <c r="AV180" s="177"/>
      <c r="AW180" s="177"/>
      <c r="AX180" s="177"/>
      <c r="AY180" s="177"/>
      <c r="AZ180" s="177"/>
    </row>
    <row r="181" spans="2:52" x14ac:dyDescent="0.25">
      <c r="B181" s="177"/>
      <c r="C181" s="177"/>
      <c r="D181" s="177"/>
      <c r="E181" s="177"/>
      <c r="F181" s="177"/>
      <c r="G181" s="177"/>
      <c r="H181" s="177"/>
      <c r="I181" s="177"/>
      <c r="J181" s="177"/>
      <c r="K181" s="177"/>
      <c r="L181" s="177"/>
      <c r="M181" s="177"/>
      <c r="N181" s="177"/>
      <c r="O181" s="177"/>
      <c r="P181" s="177"/>
      <c r="Q181" s="177"/>
      <c r="R181" s="177"/>
      <c r="S181" s="177"/>
      <c r="T181" s="177"/>
      <c r="U181" s="177"/>
      <c r="V181" s="177"/>
      <c r="W181" s="177"/>
      <c r="X181" s="177"/>
      <c r="Y181" s="177"/>
      <c r="Z181" s="177"/>
      <c r="AA181" s="177"/>
      <c r="AB181" s="177"/>
      <c r="AC181" s="177"/>
      <c r="AD181" s="177"/>
      <c r="AE181" s="177"/>
      <c r="AF181" s="177"/>
      <c r="AG181" s="177"/>
      <c r="AH181" s="177"/>
      <c r="AI181" s="177"/>
      <c r="AJ181" s="177"/>
      <c r="AK181" s="177"/>
      <c r="AL181" s="177"/>
      <c r="AM181" s="177"/>
      <c r="AN181" s="177"/>
      <c r="AO181" s="177"/>
      <c r="AP181" s="177"/>
      <c r="AQ181" s="177"/>
      <c r="AR181" s="177"/>
      <c r="AS181" s="177"/>
      <c r="AT181" s="177"/>
      <c r="AU181" s="177"/>
      <c r="AV181" s="177"/>
      <c r="AW181" s="177"/>
      <c r="AX181" s="177"/>
      <c r="AY181" s="177"/>
      <c r="AZ181" s="177"/>
    </row>
    <row r="182" spans="2:52" x14ac:dyDescent="0.25">
      <c r="B182" s="177"/>
      <c r="C182" s="177"/>
      <c r="D182" s="177"/>
      <c r="E182" s="177"/>
      <c r="F182" s="177"/>
      <c r="G182" s="177"/>
      <c r="H182" s="177"/>
      <c r="I182" s="177"/>
      <c r="J182" s="177"/>
      <c r="K182" s="177"/>
      <c r="L182" s="177"/>
      <c r="M182" s="177"/>
      <c r="N182" s="177"/>
      <c r="O182" s="177"/>
      <c r="P182" s="177"/>
      <c r="Q182" s="177"/>
      <c r="R182" s="177"/>
      <c r="S182" s="177"/>
      <c r="T182" s="177"/>
      <c r="U182" s="177"/>
      <c r="V182" s="177"/>
      <c r="W182" s="177"/>
      <c r="X182" s="177"/>
      <c r="Y182" s="177"/>
      <c r="Z182" s="177"/>
      <c r="AA182" s="177"/>
      <c r="AB182" s="177"/>
      <c r="AC182" s="177"/>
      <c r="AD182" s="177"/>
      <c r="AE182" s="177"/>
      <c r="AF182" s="177"/>
      <c r="AG182" s="177"/>
      <c r="AH182" s="177"/>
      <c r="AI182" s="177"/>
      <c r="AJ182" s="177"/>
      <c r="AK182" s="177"/>
      <c r="AL182" s="177"/>
      <c r="AM182" s="177"/>
      <c r="AN182" s="177"/>
      <c r="AO182" s="177"/>
      <c r="AP182" s="177"/>
      <c r="AQ182" s="177"/>
      <c r="AR182" s="177"/>
      <c r="AS182" s="177"/>
      <c r="AT182" s="177"/>
      <c r="AU182" s="177"/>
      <c r="AV182" s="177"/>
      <c r="AW182" s="177"/>
      <c r="AX182" s="177"/>
      <c r="AY182" s="177"/>
      <c r="AZ182" s="177"/>
    </row>
    <row r="183" spans="2:52" x14ac:dyDescent="0.25">
      <c r="B183" s="177"/>
      <c r="C183" s="177"/>
      <c r="D183" s="177"/>
      <c r="E183" s="177"/>
      <c r="F183" s="177"/>
      <c r="G183" s="177"/>
      <c r="H183" s="177"/>
      <c r="I183" s="177"/>
      <c r="J183" s="177"/>
      <c r="K183" s="177"/>
      <c r="L183" s="177"/>
      <c r="M183" s="177"/>
      <c r="N183" s="177"/>
      <c r="O183" s="177"/>
      <c r="P183" s="177"/>
      <c r="Q183" s="177"/>
      <c r="R183" s="177"/>
      <c r="S183" s="177"/>
      <c r="T183" s="177"/>
      <c r="U183" s="177"/>
      <c r="V183" s="177"/>
      <c r="W183" s="177"/>
      <c r="X183" s="177"/>
      <c r="Y183" s="177"/>
      <c r="Z183" s="177"/>
      <c r="AA183" s="177"/>
      <c r="AB183" s="177"/>
      <c r="AC183" s="177"/>
      <c r="AD183" s="177"/>
      <c r="AE183" s="177"/>
      <c r="AF183" s="177"/>
      <c r="AG183" s="177"/>
      <c r="AH183" s="177"/>
      <c r="AI183" s="177"/>
      <c r="AJ183" s="177"/>
      <c r="AK183" s="177"/>
      <c r="AL183" s="177"/>
      <c r="AM183" s="177"/>
      <c r="AN183" s="177"/>
      <c r="AO183" s="177"/>
      <c r="AP183" s="177"/>
      <c r="AQ183" s="177"/>
      <c r="AR183" s="177"/>
      <c r="AS183" s="177"/>
      <c r="AT183" s="177"/>
      <c r="AU183" s="177"/>
      <c r="AV183" s="177"/>
      <c r="AW183" s="177"/>
      <c r="AX183" s="177"/>
      <c r="AY183" s="177"/>
      <c r="AZ183" s="177"/>
    </row>
    <row r="184" spans="2:52" x14ac:dyDescent="0.25">
      <c r="B184" s="177"/>
      <c r="C184" s="177"/>
      <c r="D184" s="177"/>
      <c r="E184" s="177"/>
      <c r="F184" s="177"/>
      <c r="G184" s="177"/>
      <c r="H184" s="177"/>
      <c r="I184" s="177"/>
      <c r="J184" s="177"/>
      <c r="K184" s="177"/>
      <c r="L184" s="177"/>
      <c r="M184" s="177"/>
      <c r="N184" s="177"/>
      <c r="O184" s="177"/>
      <c r="P184" s="177"/>
      <c r="Q184" s="177"/>
      <c r="R184" s="177"/>
      <c r="S184" s="177"/>
      <c r="T184" s="177"/>
      <c r="U184" s="177"/>
      <c r="V184" s="177"/>
      <c r="W184" s="177"/>
      <c r="X184" s="177"/>
      <c r="Y184" s="177"/>
      <c r="Z184" s="177"/>
      <c r="AA184" s="177"/>
      <c r="AB184" s="177"/>
      <c r="AC184" s="177"/>
      <c r="AD184" s="177"/>
      <c r="AE184" s="177"/>
      <c r="AF184" s="177"/>
      <c r="AG184" s="177"/>
      <c r="AH184" s="177"/>
      <c r="AI184" s="177"/>
      <c r="AJ184" s="177"/>
      <c r="AK184" s="177"/>
      <c r="AL184" s="177"/>
      <c r="AM184" s="177"/>
      <c r="AN184" s="177"/>
      <c r="AO184" s="177"/>
      <c r="AP184" s="177"/>
      <c r="AQ184" s="177"/>
      <c r="AR184" s="177"/>
      <c r="AS184" s="177"/>
      <c r="AT184" s="177"/>
      <c r="AU184" s="177"/>
      <c r="AV184" s="177"/>
      <c r="AW184" s="177"/>
      <c r="AX184" s="177"/>
      <c r="AY184" s="177"/>
      <c r="AZ184" s="177"/>
    </row>
    <row r="185" spans="2:52" x14ac:dyDescent="0.25">
      <c r="B185" s="177"/>
      <c r="C185" s="177"/>
      <c r="D185" s="177"/>
      <c r="E185" s="177"/>
      <c r="F185" s="177"/>
      <c r="G185" s="177"/>
      <c r="H185" s="177"/>
      <c r="I185" s="177"/>
      <c r="J185" s="177"/>
      <c r="K185" s="177"/>
      <c r="L185" s="177"/>
      <c r="M185" s="177"/>
      <c r="N185" s="177"/>
      <c r="O185" s="177"/>
      <c r="P185" s="177"/>
      <c r="Q185" s="177"/>
      <c r="R185" s="177"/>
      <c r="S185" s="177"/>
      <c r="T185" s="177"/>
      <c r="U185" s="177"/>
      <c r="V185" s="177"/>
      <c r="W185" s="177"/>
      <c r="X185" s="177"/>
      <c r="Y185" s="177"/>
      <c r="Z185" s="177"/>
      <c r="AA185" s="177"/>
      <c r="AB185" s="177"/>
      <c r="AC185" s="177"/>
      <c r="AD185" s="177"/>
      <c r="AE185" s="177"/>
      <c r="AF185" s="177"/>
      <c r="AG185" s="177"/>
      <c r="AH185" s="177"/>
      <c r="AI185" s="177"/>
      <c r="AJ185" s="177"/>
      <c r="AK185" s="177"/>
      <c r="AL185" s="177"/>
      <c r="AM185" s="177"/>
      <c r="AN185" s="177"/>
      <c r="AO185" s="177"/>
      <c r="AP185" s="177"/>
      <c r="AQ185" s="177"/>
      <c r="AR185" s="177"/>
      <c r="AS185" s="177"/>
      <c r="AT185" s="177"/>
      <c r="AU185" s="177"/>
      <c r="AV185" s="177"/>
      <c r="AW185" s="177"/>
      <c r="AX185" s="177"/>
      <c r="AY185" s="177"/>
      <c r="AZ185" s="177"/>
    </row>
    <row r="186" spans="2:52" x14ac:dyDescent="0.25">
      <c r="B186" s="177"/>
      <c r="C186" s="177"/>
      <c r="D186" s="177"/>
      <c r="E186" s="177"/>
      <c r="F186" s="177"/>
      <c r="G186" s="177"/>
      <c r="H186" s="177"/>
      <c r="I186" s="177"/>
      <c r="J186" s="177"/>
      <c r="K186" s="177"/>
      <c r="L186" s="177"/>
      <c r="M186" s="177"/>
      <c r="N186" s="177"/>
      <c r="O186" s="177"/>
      <c r="P186" s="177"/>
      <c r="Q186" s="177"/>
      <c r="R186" s="177"/>
      <c r="S186" s="177"/>
      <c r="T186" s="177"/>
      <c r="U186" s="177"/>
      <c r="V186" s="177"/>
      <c r="W186" s="177"/>
      <c r="X186" s="177"/>
      <c r="Y186" s="177"/>
      <c r="Z186" s="177"/>
      <c r="AA186" s="177"/>
      <c r="AB186" s="177"/>
      <c r="AC186" s="177"/>
      <c r="AD186" s="177"/>
      <c r="AE186" s="177"/>
      <c r="AF186" s="177"/>
      <c r="AG186" s="177"/>
      <c r="AH186" s="177"/>
      <c r="AI186" s="177"/>
      <c r="AJ186" s="177"/>
      <c r="AK186" s="177"/>
      <c r="AL186" s="177"/>
      <c r="AM186" s="177"/>
      <c r="AN186" s="177"/>
      <c r="AO186" s="177"/>
      <c r="AP186" s="177"/>
      <c r="AQ186" s="177"/>
      <c r="AR186" s="177"/>
      <c r="AS186" s="177"/>
      <c r="AT186" s="177"/>
      <c r="AU186" s="177"/>
      <c r="AV186" s="177"/>
      <c r="AW186" s="177"/>
      <c r="AX186" s="177"/>
      <c r="AY186" s="177"/>
      <c r="AZ186" s="177"/>
    </row>
    <row r="187" spans="2:52" x14ac:dyDescent="0.25">
      <c r="B187" s="177"/>
      <c r="C187" s="177"/>
      <c r="D187" s="177"/>
      <c r="E187" s="177"/>
      <c r="F187" s="177"/>
      <c r="G187" s="177"/>
      <c r="H187" s="177"/>
      <c r="I187" s="177"/>
      <c r="J187" s="177"/>
      <c r="K187" s="177"/>
      <c r="L187" s="177"/>
      <c r="M187" s="177"/>
      <c r="N187" s="177"/>
      <c r="O187" s="177"/>
      <c r="P187" s="177"/>
      <c r="Q187" s="177"/>
      <c r="R187" s="177"/>
      <c r="S187" s="177"/>
      <c r="T187" s="177"/>
      <c r="U187" s="177"/>
      <c r="V187" s="177"/>
      <c r="W187" s="177"/>
      <c r="X187" s="177"/>
      <c r="Y187" s="177"/>
      <c r="Z187" s="177"/>
      <c r="AA187" s="177"/>
      <c r="AB187" s="177"/>
      <c r="AC187" s="177"/>
      <c r="AD187" s="177"/>
      <c r="AE187" s="177"/>
      <c r="AF187" s="177"/>
      <c r="AG187" s="177"/>
      <c r="AH187" s="177"/>
      <c r="AI187" s="177"/>
      <c r="AJ187" s="177"/>
      <c r="AK187" s="177"/>
      <c r="AL187" s="177"/>
      <c r="AM187" s="177"/>
      <c r="AN187" s="177"/>
      <c r="AO187" s="177"/>
      <c r="AP187" s="177"/>
      <c r="AQ187" s="177"/>
      <c r="AR187" s="177"/>
      <c r="AS187" s="177"/>
      <c r="AT187" s="177"/>
      <c r="AU187" s="177"/>
      <c r="AV187" s="177"/>
      <c r="AW187" s="177"/>
      <c r="AX187" s="177"/>
      <c r="AY187" s="177"/>
      <c r="AZ187" s="177"/>
    </row>
    <row r="188" spans="2:52" x14ac:dyDescent="0.25">
      <c r="B188" s="177"/>
      <c r="C188" s="177"/>
      <c r="D188" s="177"/>
      <c r="E188" s="177"/>
      <c r="F188" s="177"/>
      <c r="G188" s="177"/>
      <c r="H188" s="177"/>
      <c r="I188" s="177"/>
      <c r="J188" s="177"/>
      <c r="K188" s="177"/>
      <c r="L188" s="177"/>
      <c r="M188" s="177"/>
      <c r="N188" s="177"/>
      <c r="O188" s="177"/>
      <c r="P188" s="177"/>
      <c r="Q188" s="177"/>
      <c r="R188" s="177"/>
      <c r="S188" s="177"/>
      <c r="T188" s="177"/>
      <c r="U188" s="177"/>
      <c r="V188" s="177"/>
      <c r="W188" s="177"/>
      <c r="X188" s="177"/>
      <c r="Y188" s="177"/>
      <c r="Z188" s="177"/>
      <c r="AA188" s="177"/>
      <c r="AB188" s="177"/>
      <c r="AC188" s="177"/>
      <c r="AD188" s="177"/>
      <c r="AE188" s="177"/>
      <c r="AF188" s="177"/>
      <c r="AG188" s="177"/>
      <c r="AH188" s="177"/>
      <c r="AI188" s="177"/>
      <c r="AJ188" s="177"/>
      <c r="AK188" s="177"/>
      <c r="AL188" s="177"/>
      <c r="AM188" s="177"/>
      <c r="AN188" s="177"/>
      <c r="AO188" s="177"/>
      <c r="AP188" s="177"/>
      <c r="AQ188" s="177"/>
      <c r="AR188" s="177"/>
      <c r="AS188" s="177"/>
      <c r="AT188" s="177"/>
      <c r="AU188" s="177"/>
      <c r="AV188" s="177"/>
      <c r="AW188" s="177"/>
      <c r="AX188" s="177"/>
      <c r="AY188" s="177"/>
      <c r="AZ188" s="177"/>
    </row>
    <row r="189" spans="2:52" x14ac:dyDescent="0.25">
      <c r="B189" s="177"/>
      <c r="C189" s="177"/>
      <c r="D189" s="177"/>
      <c r="E189" s="177"/>
      <c r="F189" s="177"/>
      <c r="G189" s="177"/>
      <c r="H189" s="177"/>
      <c r="I189" s="177"/>
      <c r="J189" s="177"/>
      <c r="K189" s="177"/>
      <c r="L189" s="177"/>
      <c r="M189" s="177"/>
      <c r="N189" s="177"/>
      <c r="O189" s="177"/>
      <c r="P189" s="177"/>
      <c r="Q189" s="177"/>
      <c r="R189" s="177"/>
      <c r="S189" s="177"/>
      <c r="T189" s="177"/>
      <c r="U189" s="177"/>
      <c r="V189" s="177"/>
      <c r="W189" s="177"/>
      <c r="X189" s="177"/>
      <c r="Y189" s="177"/>
      <c r="Z189" s="177"/>
      <c r="AA189" s="177"/>
      <c r="AB189" s="177"/>
      <c r="AC189" s="177"/>
      <c r="AD189" s="177"/>
      <c r="AE189" s="177"/>
      <c r="AF189" s="177"/>
      <c r="AG189" s="177"/>
      <c r="AH189" s="177"/>
      <c r="AI189" s="177"/>
      <c r="AJ189" s="177"/>
      <c r="AK189" s="177"/>
      <c r="AL189" s="177"/>
      <c r="AM189" s="177"/>
      <c r="AN189" s="177"/>
      <c r="AO189" s="177"/>
      <c r="AP189" s="177"/>
      <c r="AQ189" s="177"/>
      <c r="AR189" s="177"/>
      <c r="AS189" s="177"/>
      <c r="AT189" s="177"/>
      <c r="AU189" s="177"/>
      <c r="AV189" s="177"/>
      <c r="AW189" s="177"/>
      <c r="AX189" s="177"/>
      <c r="AY189" s="177"/>
      <c r="AZ189" s="177"/>
    </row>
    <row r="190" spans="2:52" x14ac:dyDescent="0.25">
      <c r="B190" s="177"/>
      <c r="C190" s="177"/>
      <c r="D190" s="177"/>
      <c r="E190" s="177"/>
      <c r="F190" s="177"/>
      <c r="G190" s="177"/>
      <c r="H190" s="177"/>
      <c r="I190" s="177"/>
      <c r="J190" s="177"/>
      <c r="K190" s="177"/>
      <c r="L190" s="177"/>
      <c r="M190" s="177"/>
      <c r="N190" s="177"/>
      <c r="O190" s="177"/>
      <c r="P190" s="177"/>
      <c r="Q190" s="177"/>
      <c r="R190" s="177"/>
      <c r="S190" s="177"/>
      <c r="T190" s="177"/>
      <c r="U190" s="177"/>
      <c r="V190" s="177"/>
      <c r="W190" s="177"/>
      <c r="X190" s="177"/>
      <c r="Y190" s="177"/>
      <c r="Z190" s="177"/>
      <c r="AA190" s="177"/>
      <c r="AB190" s="177"/>
      <c r="AC190" s="177"/>
      <c r="AD190" s="177"/>
      <c r="AE190" s="177"/>
      <c r="AF190" s="177"/>
      <c r="AG190" s="177"/>
      <c r="AH190" s="177"/>
      <c r="AI190" s="177"/>
      <c r="AJ190" s="177"/>
      <c r="AK190" s="177"/>
      <c r="AL190" s="177"/>
      <c r="AM190" s="177"/>
      <c r="AN190" s="177"/>
      <c r="AO190" s="177"/>
      <c r="AP190" s="177"/>
      <c r="AQ190" s="177"/>
      <c r="AR190" s="177"/>
      <c r="AS190" s="177"/>
      <c r="AT190" s="177"/>
      <c r="AU190" s="177"/>
      <c r="AV190" s="177"/>
      <c r="AW190" s="177"/>
      <c r="AX190" s="177"/>
      <c r="AY190" s="177"/>
      <c r="AZ190" s="177"/>
    </row>
    <row r="191" spans="2:52" x14ac:dyDescent="0.25">
      <c r="B191" s="177"/>
      <c r="C191" s="177"/>
      <c r="D191" s="177"/>
      <c r="E191" s="177"/>
      <c r="F191" s="177"/>
      <c r="G191" s="177"/>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7"/>
      <c r="AY191" s="177"/>
      <c r="AZ191" s="177"/>
    </row>
    <row r="192" spans="2:52" x14ac:dyDescent="0.25">
      <c r="B192" s="177"/>
      <c r="C192" s="177"/>
      <c r="D192" s="177"/>
      <c r="E192" s="177"/>
      <c r="F192" s="177"/>
      <c r="G192" s="177"/>
      <c r="H192" s="177"/>
      <c r="I192" s="177"/>
      <c r="J192" s="177"/>
      <c r="K192" s="177"/>
      <c r="L192" s="177"/>
      <c r="M192" s="177"/>
      <c r="N192" s="177"/>
      <c r="O192" s="177"/>
      <c r="P192" s="177"/>
      <c r="Q192" s="177"/>
      <c r="R192" s="177"/>
      <c r="S192" s="177"/>
      <c r="T192" s="177"/>
      <c r="U192" s="177"/>
      <c r="V192" s="177"/>
      <c r="W192" s="177"/>
      <c r="X192" s="177"/>
      <c r="Y192" s="177"/>
      <c r="Z192" s="177"/>
      <c r="AA192" s="177"/>
      <c r="AB192" s="177"/>
      <c r="AC192" s="177"/>
      <c r="AD192" s="177"/>
      <c r="AE192" s="177"/>
      <c r="AF192" s="177"/>
      <c r="AG192" s="177"/>
      <c r="AH192" s="177"/>
      <c r="AI192" s="177"/>
      <c r="AJ192" s="177"/>
      <c r="AK192" s="177"/>
      <c r="AL192" s="177"/>
      <c r="AM192" s="177"/>
      <c r="AN192" s="177"/>
      <c r="AO192" s="177"/>
      <c r="AP192" s="177"/>
      <c r="AQ192" s="177"/>
      <c r="AR192" s="177"/>
      <c r="AS192" s="177"/>
      <c r="AT192" s="177"/>
      <c r="AU192" s="177"/>
      <c r="AV192" s="177"/>
      <c r="AW192" s="177"/>
      <c r="AX192" s="177"/>
      <c r="AY192" s="177"/>
      <c r="AZ192" s="177"/>
    </row>
    <row r="193" spans="2:52" x14ac:dyDescent="0.25">
      <c r="B193" s="177"/>
      <c r="C193" s="177"/>
      <c r="D193" s="177"/>
      <c r="E193" s="177"/>
      <c r="F193" s="177"/>
      <c r="G193" s="177"/>
      <c r="H193" s="177"/>
      <c r="I193" s="177"/>
      <c r="J193" s="177"/>
      <c r="K193" s="177"/>
      <c r="L193" s="177"/>
      <c r="M193" s="177"/>
      <c r="N193" s="177"/>
      <c r="O193" s="177"/>
      <c r="P193" s="177"/>
      <c r="Q193" s="177"/>
      <c r="R193" s="177"/>
      <c r="S193" s="177"/>
      <c r="T193" s="177"/>
      <c r="U193" s="177"/>
      <c r="V193" s="177"/>
      <c r="W193" s="177"/>
      <c r="X193" s="177"/>
      <c r="Y193" s="177"/>
      <c r="Z193" s="177"/>
      <c r="AA193" s="177"/>
      <c r="AB193" s="177"/>
      <c r="AC193" s="177"/>
      <c r="AD193" s="177"/>
      <c r="AE193" s="177"/>
      <c r="AF193" s="177"/>
      <c r="AG193" s="177"/>
      <c r="AH193" s="177"/>
      <c r="AI193" s="177"/>
      <c r="AJ193" s="177"/>
      <c r="AK193" s="177"/>
      <c r="AL193" s="177"/>
      <c r="AM193" s="177"/>
      <c r="AN193" s="177"/>
      <c r="AO193" s="177"/>
      <c r="AP193" s="177"/>
      <c r="AQ193" s="177"/>
      <c r="AR193" s="177"/>
      <c r="AS193" s="177"/>
      <c r="AT193" s="177"/>
      <c r="AU193" s="177"/>
      <c r="AV193" s="177"/>
      <c r="AW193" s="177"/>
      <c r="AX193" s="177"/>
      <c r="AY193" s="177"/>
      <c r="AZ193" s="177"/>
    </row>
    <row r="194" spans="2:52" x14ac:dyDescent="0.25">
      <c r="B194" s="177"/>
      <c r="C194" s="177"/>
      <c r="D194" s="177"/>
      <c r="E194" s="177"/>
      <c r="F194" s="177"/>
      <c r="G194" s="177"/>
      <c r="H194" s="177"/>
      <c r="I194" s="177"/>
      <c r="J194" s="177"/>
      <c r="K194" s="177"/>
      <c r="L194" s="177"/>
      <c r="M194" s="177"/>
      <c r="N194" s="177"/>
      <c r="O194" s="177"/>
      <c r="P194" s="177"/>
      <c r="Q194" s="177"/>
      <c r="R194" s="177"/>
      <c r="S194" s="177"/>
      <c r="T194" s="177"/>
      <c r="U194" s="177"/>
      <c r="V194" s="177"/>
      <c r="W194" s="177"/>
      <c r="X194" s="177"/>
      <c r="Y194" s="177"/>
      <c r="Z194" s="177"/>
      <c r="AA194" s="177"/>
      <c r="AB194" s="177"/>
      <c r="AC194" s="177"/>
      <c r="AD194" s="177"/>
      <c r="AE194" s="177"/>
      <c r="AF194" s="177"/>
      <c r="AG194" s="177"/>
      <c r="AH194" s="177"/>
      <c r="AI194" s="177"/>
      <c r="AJ194" s="177"/>
      <c r="AK194" s="177"/>
      <c r="AL194" s="177"/>
      <c r="AM194" s="177"/>
      <c r="AN194" s="177"/>
      <c r="AO194" s="177"/>
      <c r="AP194" s="177"/>
      <c r="AQ194" s="177"/>
      <c r="AR194" s="177"/>
      <c r="AS194" s="177"/>
      <c r="AT194" s="177"/>
      <c r="AU194" s="177"/>
      <c r="AV194" s="177"/>
      <c r="AW194" s="177"/>
      <c r="AX194" s="177"/>
      <c r="AY194" s="177"/>
      <c r="AZ194" s="177"/>
    </row>
    <row r="195" spans="2:52" x14ac:dyDescent="0.25">
      <c r="B195" s="177"/>
      <c r="C195" s="177"/>
      <c r="D195" s="177"/>
      <c r="E195" s="177"/>
      <c r="F195" s="177"/>
      <c r="G195" s="177"/>
      <c r="H195" s="177"/>
      <c r="I195" s="177"/>
      <c r="J195" s="177"/>
      <c r="K195" s="177"/>
      <c r="L195" s="177"/>
      <c r="M195" s="177"/>
      <c r="N195" s="177"/>
      <c r="O195" s="177"/>
      <c r="P195" s="177"/>
      <c r="Q195" s="177"/>
      <c r="R195" s="177"/>
      <c r="S195" s="177"/>
      <c r="T195" s="177"/>
      <c r="U195" s="177"/>
      <c r="V195" s="177"/>
      <c r="W195" s="177"/>
      <c r="X195" s="177"/>
      <c r="Y195" s="177"/>
      <c r="Z195" s="177"/>
      <c r="AA195" s="177"/>
      <c r="AB195" s="177"/>
      <c r="AC195" s="177"/>
      <c r="AD195" s="177"/>
      <c r="AE195" s="177"/>
      <c r="AF195" s="177"/>
      <c r="AG195" s="177"/>
      <c r="AH195" s="177"/>
      <c r="AI195" s="177"/>
      <c r="AJ195" s="177"/>
      <c r="AK195" s="177"/>
      <c r="AL195" s="177"/>
      <c r="AM195" s="177"/>
      <c r="AN195" s="177"/>
      <c r="AO195" s="177"/>
      <c r="AP195" s="177"/>
      <c r="AQ195" s="177"/>
      <c r="AR195" s="177"/>
      <c r="AS195" s="177"/>
      <c r="AT195" s="177"/>
      <c r="AU195" s="177"/>
      <c r="AV195" s="177"/>
      <c r="AW195" s="177"/>
      <c r="AX195" s="177"/>
      <c r="AY195" s="177"/>
      <c r="AZ195" s="177"/>
    </row>
    <row r="196" spans="2:52" x14ac:dyDescent="0.25">
      <c r="B196" s="177"/>
      <c r="C196" s="177"/>
      <c r="D196" s="177"/>
      <c r="E196" s="177"/>
      <c r="F196" s="177"/>
      <c r="G196" s="177"/>
      <c r="H196" s="177"/>
      <c r="I196" s="177"/>
      <c r="J196" s="177"/>
      <c r="K196" s="177"/>
      <c r="L196" s="177"/>
      <c r="M196" s="177"/>
      <c r="N196" s="177"/>
      <c r="O196" s="177"/>
      <c r="P196" s="177"/>
      <c r="Q196" s="177"/>
      <c r="R196" s="177"/>
      <c r="S196" s="177"/>
      <c r="T196" s="177"/>
      <c r="U196" s="177"/>
      <c r="V196" s="177"/>
      <c r="W196" s="177"/>
      <c r="X196" s="177"/>
      <c r="Y196" s="177"/>
      <c r="Z196" s="177"/>
      <c r="AA196" s="177"/>
      <c r="AB196" s="177"/>
      <c r="AC196" s="177"/>
      <c r="AD196" s="177"/>
      <c r="AE196" s="177"/>
      <c r="AF196" s="177"/>
      <c r="AG196" s="177"/>
      <c r="AH196" s="177"/>
      <c r="AI196" s="177"/>
      <c r="AJ196" s="177"/>
      <c r="AK196" s="177"/>
      <c r="AL196" s="177"/>
      <c r="AM196" s="177"/>
      <c r="AN196" s="177"/>
      <c r="AO196" s="177"/>
      <c r="AP196" s="177"/>
      <c r="AQ196" s="177"/>
      <c r="AR196" s="177"/>
      <c r="AS196" s="177"/>
      <c r="AT196" s="177"/>
      <c r="AU196" s="177"/>
      <c r="AV196" s="177"/>
      <c r="AW196" s="177"/>
      <c r="AX196" s="177"/>
      <c r="AY196" s="177"/>
      <c r="AZ196" s="177"/>
    </row>
    <row r="197" spans="2:52" x14ac:dyDescent="0.25">
      <c r="B197" s="177"/>
      <c r="C197" s="177"/>
      <c r="D197" s="177"/>
      <c r="E197" s="177"/>
      <c r="F197" s="177"/>
      <c r="G197" s="177"/>
      <c r="H197" s="177"/>
      <c r="I197" s="177"/>
      <c r="J197" s="177"/>
      <c r="K197" s="177"/>
      <c r="L197" s="177"/>
      <c r="M197" s="177"/>
      <c r="N197" s="177"/>
      <c r="O197" s="177"/>
      <c r="P197" s="177"/>
      <c r="Q197" s="177"/>
      <c r="R197" s="177"/>
      <c r="S197" s="177"/>
      <c r="T197" s="177"/>
      <c r="U197" s="177"/>
      <c r="V197" s="177"/>
      <c r="W197" s="177"/>
      <c r="X197" s="177"/>
      <c r="Y197" s="177"/>
      <c r="Z197" s="177"/>
      <c r="AA197" s="177"/>
      <c r="AB197" s="177"/>
      <c r="AC197" s="177"/>
      <c r="AD197" s="177"/>
      <c r="AE197" s="177"/>
      <c r="AF197" s="177"/>
      <c r="AG197" s="177"/>
      <c r="AH197" s="177"/>
      <c r="AI197" s="177"/>
      <c r="AJ197" s="177"/>
      <c r="AK197" s="177"/>
      <c r="AL197" s="177"/>
      <c r="AM197" s="177"/>
      <c r="AN197" s="177"/>
      <c r="AO197" s="177"/>
      <c r="AP197" s="177"/>
      <c r="AQ197" s="177"/>
      <c r="AR197" s="177"/>
      <c r="AS197" s="177"/>
      <c r="AT197" s="177"/>
      <c r="AU197" s="177"/>
      <c r="AV197" s="177"/>
      <c r="AW197" s="177"/>
      <c r="AX197" s="177"/>
      <c r="AY197" s="177"/>
      <c r="AZ197" s="177"/>
    </row>
    <row r="198" spans="2:52" x14ac:dyDescent="0.25">
      <c r="B198" s="177"/>
      <c r="C198" s="177"/>
      <c r="D198" s="177"/>
      <c r="E198" s="177"/>
      <c r="F198" s="177"/>
      <c r="G198" s="177"/>
      <c r="H198" s="177"/>
      <c r="I198" s="177"/>
      <c r="J198" s="177"/>
      <c r="K198" s="177"/>
      <c r="L198" s="177"/>
      <c r="M198" s="177"/>
      <c r="N198" s="177"/>
      <c r="O198" s="177"/>
      <c r="P198" s="177"/>
      <c r="Q198" s="177"/>
      <c r="R198" s="177"/>
      <c r="S198" s="177"/>
      <c r="T198" s="177"/>
      <c r="U198" s="177"/>
      <c r="V198" s="177"/>
      <c r="W198" s="177"/>
      <c r="X198" s="177"/>
      <c r="Y198" s="177"/>
      <c r="Z198" s="177"/>
      <c r="AA198" s="177"/>
      <c r="AB198" s="177"/>
      <c r="AC198" s="177"/>
      <c r="AD198" s="177"/>
      <c r="AE198" s="177"/>
      <c r="AF198" s="177"/>
      <c r="AG198" s="177"/>
      <c r="AH198" s="177"/>
      <c r="AI198" s="177"/>
      <c r="AJ198" s="177"/>
      <c r="AK198" s="177"/>
      <c r="AL198" s="177"/>
      <c r="AM198" s="177"/>
      <c r="AN198" s="177"/>
      <c r="AO198" s="177"/>
      <c r="AP198" s="177"/>
      <c r="AQ198" s="177"/>
      <c r="AR198" s="177"/>
      <c r="AS198" s="177"/>
      <c r="AT198" s="177"/>
      <c r="AU198" s="177"/>
      <c r="AV198" s="177"/>
      <c r="AW198" s="177"/>
      <c r="AX198" s="177"/>
      <c r="AY198" s="177"/>
      <c r="AZ198" s="177"/>
    </row>
    <row r="199" spans="2:52" x14ac:dyDescent="0.25">
      <c r="B199" s="177"/>
      <c r="C199" s="177"/>
      <c r="D199" s="177"/>
      <c r="E199" s="177"/>
      <c r="F199" s="177"/>
      <c r="G199" s="177"/>
      <c r="H199" s="177"/>
      <c r="I199" s="177"/>
      <c r="J199" s="177"/>
      <c r="K199" s="177"/>
      <c r="L199" s="177"/>
      <c r="M199" s="177"/>
      <c r="N199" s="177"/>
      <c r="O199" s="177"/>
      <c r="P199" s="177"/>
      <c r="Q199" s="177"/>
      <c r="R199" s="177"/>
      <c r="S199" s="177"/>
      <c r="T199" s="177"/>
      <c r="U199" s="177"/>
      <c r="V199" s="177"/>
      <c r="W199" s="177"/>
      <c r="X199" s="177"/>
      <c r="Y199" s="177"/>
      <c r="Z199" s="177"/>
      <c r="AA199" s="177"/>
      <c r="AB199" s="177"/>
      <c r="AC199" s="177"/>
      <c r="AD199" s="177"/>
      <c r="AE199" s="177"/>
      <c r="AF199" s="177"/>
      <c r="AG199" s="177"/>
      <c r="AH199" s="177"/>
      <c r="AI199" s="177"/>
      <c r="AJ199" s="177"/>
      <c r="AK199" s="177"/>
      <c r="AL199" s="177"/>
      <c r="AM199" s="177"/>
      <c r="AN199" s="177"/>
      <c r="AO199" s="177"/>
      <c r="AP199" s="177"/>
      <c r="AQ199" s="177"/>
      <c r="AR199" s="177"/>
      <c r="AS199" s="177"/>
      <c r="AT199" s="177"/>
      <c r="AU199" s="177"/>
      <c r="AV199" s="177"/>
      <c r="AW199" s="177"/>
      <c r="AX199" s="177"/>
      <c r="AY199" s="177"/>
      <c r="AZ199" s="177"/>
    </row>
    <row r="200" spans="2:52" x14ac:dyDescent="0.25">
      <c r="B200" s="177"/>
      <c r="C200" s="177"/>
      <c r="D200" s="177"/>
      <c r="E200" s="177"/>
      <c r="F200" s="177"/>
      <c r="G200" s="177"/>
      <c r="H200" s="177"/>
      <c r="I200" s="177"/>
      <c r="J200" s="177"/>
      <c r="K200" s="177"/>
      <c r="L200" s="177"/>
      <c r="M200" s="177"/>
      <c r="N200" s="177"/>
      <c r="O200" s="177"/>
      <c r="P200" s="177"/>
      <c r="Q200" s="177"/>
      <c r="R200" s="177"/>
      <c r="S200" s="177"/>
      <c r="T200" s="177"/>
      <c r="U200" s="177"/>
      <c r="V200" s="177"/>
      <c r="W200" s="177"/>
      <c r="X200" s="177"/>
      <c r="Y200" s="177"/>
      <c r="Z200" s="177"/>
      <c r="AA200" s="177"/>
      <c r="AB200" s="177"/>
      <c r="AC200" s="177"/>
      <c r="AD200" s="177"/>
      <c r="AE200" s="177"/>
      <c r="AF200" s="177"/>
      <c r="AG200" s="177"/>
      <c r="AH200" s="177"/>
      <c r="AI200" s="177"/>
      <c r="AJ200" s="177"/>
      <c r="AK200" s="177"/>
      <c r="AL200" s="177"/>
      <c r="AM200" s="177"/>
      <c r="AN200" s="177"/>
      <c r="AO200" s="177"/>
      <c r="AP200" s="177"/>
      <c r="AQ200" s="177"/>
      <c r="AR200" s="177"/>
      <c r="AS200" s="177"/>
      <c r="AT200" s="177"/>
      <c r="AU200" s="177"/>
      <c r="AV200" s="177"/>
      <c r="AW200" s="177"/>
      <c r="AX200" s="177"/>
      <c r="AY200" s="177"/>
      <c r="AZ200" s="177"/>
    </row>
    <row r="201" spans="2:52" x14ac:dyDescent="0.25">
      <c r="B201" s="177"/>
      <c r="C201" s="177"/>
      <c r="D201" s="177"/>
      <c r="E201" s="177"/>
      <c r="F201" s="177"/>
      <c r="G201" s="177"/>
      <c r="H201" s="177"/>
      <c r="I201" s="177"/>
      <c r="J201" s="177"/>
      <c r="K201" s="177"/>
      <c r="L201" s="177"/>
      <c r="M201" s="177"/>
      <c r="N201" s="177"/>
      <c r="O201" s="177"/>
      <c r="P201" s="177"/>
      <c r="Q201" s="177"/>
      <c r="R201" s="177"/>
      <c r="S201" s="177"/>
      <c r="T201" s="177"/>
      <c r="U201" s="177"/>
      <c r="V201" s="177"/>
      <c r="W201" s="177"/>
      <c r="X201" s="177"/>
      <c r="Y201" s="177"/>
      <c r="Z201" s="177"/>
      <c r="AA201" s="177"/>
      <c r="AB201" s="177"/>
      <c r="AC201" s="177"/>
      <c r="AD201" s="177"/>
      <c r="AE201" s="177"/>
      <c r="AF201" s="177"/>
      <c r="AG201" s="177"/>
      <c r="AH201" s="177"/>
      <c r="AI201" s="177"/>
      <c r="AJ201" s="177"/>
      <c r="AK201" s="177"/>
      <c r="AL201" s="177"/>
      <c r="AM201" s="177"/>
      <c r="AN201" s="177"/>
      <c r="AO201" s="177"/>
      <c r="AP201" s="177"/>
      <c r="AQ201" s="177"/>
      <c r="AR201" s="177"/>
      <c r="AS201" s="177"/>
      <c r="AT201" s="177"/>
      <c r="AU201" s="177"/>
      <c r="AV201" s="177"/>
      <c r="AW201" s="177"/>
      <c r="AX201" s="177"/>
      <c r="AY201" s="177"/>
      <c r="AZ201" s="177"/>
    </row>
    <row r="202" spans="2:52" x14ac:dyDescent="0.25">
      <c r="B202" s="177"/>
      <c r="C202" s="177"/>
      <c r="D202" s="177"/>
      <c r="E202" s="177"/>
      <c r="F202" s="177"/>
      <c r="G202" s="177"/>
      <c r="H202" s="177"/>
      <c r="I202" s="177"/>
      <c r="J202" s="177"/>
      <c r="K202" s="177"/>
      <c r="L202" s="177"/>
      <c r="M202" s="177"/>
      <c r="N202" s="177"/>
      <c r="O202" s="177"/>
      <c r="P202" s="177"/>
      <c r="Q202" s="177"/>
      <c r="R202" s="177"/>
      <c r="S202" s="177"/>
      <c r="T202" s="177"/>
      <c r="U202" s="177"/>
      <c r="V202" s="177"/>
      <c r="W202" s="177"/>
      <c r="X202" s="177"/>
      <c r="Y202" s="177"/>
      <c r="Z202" s="177"/>
      <c r="AA202" s="177"/>
      <c r="AB202" s="177"/>
      <c r="AC202" s="177"/>
      <c r="AD202" s="177"/>
      <c r="AE202" s="177"/>
      <c r="AF202" s="177"/>
      <c r="AG202" s="177"/>
      <c r="AH202" s="177"/>
      <c r="AI202" s="177"/>
      <c r="AJ202" s="177"/>
      <c r="AK202" s="177"/>
      <c r="AL202" s="177"/>
      <c r="AM202" s="177"/>
      <c r="AN202" s="177"/>
      <c r="AO202" s="177"/>
      <c r="AP202" s="177"/>
      <c r="AQ202" s="177"/>
      <c r="AR202" s="177"/>
      <c r="AS202" s="177"/>
      <c r="AT202" s="177"/>
      <c r="AU202" s="177"/>
      <c r="AV202" s="177"/>
      <c r="AW202" s="177"/>
      <c r="AX202" s="177"/>
      <c r="AY202" s="177"/>
      <c r="AZ202" s="177"/>
    </row>
    <row r="203" spans="2:52" x14ac:dyDescent="0.25">
      <c r="B203" s="177"/>
      <c r="C203" s="177"/>
      <c r="D203" s="177"/>
      <c r="E203" s="177"/>
      <c r="F203" s="177"/>
      <c r="G203" s="177"/>
      <c r="H203" s="177"/>
      <c r="I203" s="177"/>
      <c r="J203" s="177"/>
      <c r="K203" s="177"/>
      <c r="L203" s="177"/>
      <c r="M203" s="177"/>
      <c r="N203" s="177"/>
      <c r="O203" s="177"/>
      <c r="P203" s="177"/>
      <c r="Q203" s="177"/>
      <c r="R203" s="177"/>
      <c r="S203" s="177"/>
      <c r="T203" s="177"/>
      <c r="U203" s="177"/>
      <c r="V203" s="177"/>
      <c r="W203" s="177"/>
      <c r="X203" s="177"/>
      <c r="Y203" s="177"/>
      <c r="Z203" s="177"/>
      <c r="AA203" s="177"/>
      <c r="AB203" s="177"/>
      <c r="AC203" s="177"/>
      <c r="AD203" s="177"/>
      <c r="AE203" s="177"/>
      <c r="AF203" s="177"/>
      <c r="AG203" s="177"/>
      <c r="AH203" s="177"/>
      <c r="AI203" s="177"/>
      <c r="AJ203" s="177"/>
      <c r="AK203" s="177"/>
      <c r="AL203" s="177"/>
      <c r="AM203" s="177"/>
      <c r="AN203" s="177"/>
      <c r="AO203" s="177"/>
      <c r="AP203" s="177"/>
      <c r="AQ203" s="177"/>
      <c r="AR203" s="177"/>
      <c r="AS203" s="177"/>
      <c r="AT203" s="177"/>
      <c r="AU203" s="177"/>
      <c r="AV203" s="177"/>
      <c r="AW203" s="177"/>
      <c r="AX203" s="177"/>
      <c r="AY203" s="177"/>
      <c r="AZ203" s="177"/>
    </row>
    <row r="204" spans="2:52" x14ac:dyDescent="0.25">
      <c r="B204" s="177"/>
      <c r="C204" s="177"/>
      <c r="D204" s="177"/>
      <c r="E204" s="177"/>
      <c r="F204" s="177"/>
      <c r="G204" s="177"/>
      <c r="H204" s="177"/>
      <c r="I204" s="177"/>
      <c r="J204" s="177"/>
      <c r="K204" s="177"/>
      <c r="L204" s="177"/>
      <c r="M204" s="177"/>
      <c r="N204" s="177"/>
      <c r="O204" s="177"/>
      <c r="P204" s="177"/>
      <c r="Q204" s="177"/>
      <c r="R204" s="177"/>
      <c r="S204" s="177"/>
      <c r="T204" s="177"/>
      <c r="U204" s="177"/>
      <c r="V204" s="177"/>
      <c r="W204" s="177"/>
      <c r="X204" s="177"/>
      <c r="Y204" s="177"/>
      <c r="Z204" s="177"/>
      <c r="AA204" s="177"/>
      <c r="AB204" s="177"/>
      <c r="AC204" s="177"/>
      <c r="AD204" s="177"/>
      <c r="AE204" s="177"/>
      <c r="AF204" s="177"/>
      <c r="AG204" s="177"/>
      <c r="AH204" s="177"/>
      <c r="AI204" s="177"/>
      <c r="AJ204" s="177"/>
      <c r="AK204" s="177"/>
      <c r="AL204" s="177"/>
      <c r="AM204" s="177"/>
      <c r="AN204" s="177"/>
      <c r="AO204" s="177"/>
      <c r="AP204" s="177"/>
      <c r="AQ204" s="177"/>
      <c r="AR204" s="177"/>
      <c r="AS204" s="177"/>
      <c r="AT204" s="177"/>
      <c r="AU204" s="177"/>
      <c r="AV204" s="177"/>
      <c r="AW204" s="177"/>
      <c r="AX204" s="177"/>
      <c r="AY204" s="177"/>
      <c r="AZ204" s="177"/>
    </row>
    <row r="205" spans="2:52" x14ac:dyDescent="0.25">
      <c r="B205" s="177"/>
      <c r="C205" s="177"/>
      <c r="D205" s="177"/>
      <c r="E205" s="177"/>
      <c r="F205" s="177"/>
      <c r="G205" s="177"/>
      <c r="H205" s="177"/>
      <c r="I205" s="177"/>
      <c r="J205" s="177"/>
      <c r="K205" s="177"/>
      <c r="L205" s="177"/>
      <c r="M205" s="177"/>
      <c r="N205" s="177"/>
      <c r="O205" s="177"/>
      <c r="P205" s="177"/>
      <c r="Q205" s="177"/>
      <c r="R205" s="177"/>
      <c r="S205" s="177"/>
      <c r="T205" s="177"/>
      <c r="U205" s="177"/>
      <c r="V205" s="177"/>
      <c r="W205" s="177"/>
      <c r="X205" s="177"/>
      <c r="Y205" s="177"/>
      <c r="Z205" s="177"/>
      <c r="AA205" s="177"/>
      <c r="AB205" s="177"/>
      <c r="AC205" s="177"/>
      <c r="AD205" s="177"/>
      <c r="AE205" s="177"/>
      <c r="AF205" s="177"/>
      <c r="AG205" s="177"/>
      <c r="AH205" s="177"/>
      <c r="AI205" s="177"/>
      <c r="AJ205" s="177"/>
      <c r="AK205" s="177"/>
      <c r="AL205" s="177"/>
      <c r="AM205" s="177"/>
      <c r="AN205" s="177"/>
      <c r="AO205" s="177"/>
      <c r="AP205" s="177"/>
      <c r="AQ205" s="177"/>
      <c r="AR205" s="177"/>
      <c r="AS205" s="177"/>
      <c r="AT205" s="177"/>
      <c r="AU205" s="177"/>
      <c r="AV205" s="177"/>
      <c r="AW205" s="177"/>
      <c r="AX205" s="177"/>
      <c r="AY205" s="177"/>
      <c r="AZ205" s="177"/>
    </row>
    <row r="206" spans="2:52" x14ac:dyDescent="0.25">
      <c r="B206" s="177"/>
      <c r="C206" s="177"/>
      <c r="D206" s="177"/>
      <c r="E206" s="177"/>
      <c r="F206" s="177"/>
      <c r="G206" s="177"/>
      <c r="H206" s="177"/>
      <c r="I206" s="177"/>
      <c r="J206" s="177"/>
      <c r="K206" s="177"/>
      <c r="L206" s="177"/>
      <c r="M206" s="177"/>
      <c r="N206" s="177"/>
      <c r="O206" s="177"/>
      <c r="P206" s="177"/>
      <c r="Q206" s="177"/>
      <c r="R206" s="177"/>
      <c r="S206" s="177"/>
      <c r="T206" s="177"/>
      <c r="U206" s="177"/>
      <c r="V206" s="177"/>
      <c r="W206" s="177"/>
      <c r="X206" s="177"/>
      <c r="Y206" s="177"/>
      <c r="Z206" s="177"/>
      <c r="AA206" s="177"/>
      <c r="AB206" s="177"/>
      <c r="AC206" s="177"/>
      <c r="AD206" s="177"/>
      <c r="AE206" s="177"/>
      <c r="AF206" s="177"/>
      <c r="AG206" s="177"/>
      <c r="AH206" s="177"/>
      <c r="AI206" s="177"/>
      <c r="AJ206" s="177"/>
      <c r="AK206" s="177"/>
      <c r="AL206" s="177"/>
      <c r="AM206" s="177"/>
      <c r="AN206" s="177"/>
      <c r="AO206" s="177"/>
      <c r="AP206" s="177"/>
      <c r="AQ206" s="177"/>
      <c r="AR206" s="177"/>
      <c r="AS206" s="177"/>
      <c r="AT206" s="177"/>
      <c r="AU206" s="177"/>
      <c r="AV206" s="177"/>
      <c r="AW206" s="177"/>
      <c r="AX206" s="177"/>
      <c r="AY206" s="177"/>
      <c r="AZ206" s="177"/>
    </row>
    <row r="207" spans="2:52" x14ac:dyDescent="0.25">
      <c r="B207" s="177"/>
      <c r="C207" s="177"/>
      <c r="D207" s="177"/>
      <c r="E207" s="177"/>
      <c r="F207" s="177"/>
      <c r="G207" s="177"/>
      <c r="H207" s="177"/>
      <c r="I207" s="177"/>
      <c r="J207" s="177"/>
      <c r="K207" s="177"/>
      <c r="L207" s="177"/>
      <c r="M207" s="177"/>
      <c r="N207" s="177"/>
      <c r="O207" s="177"/>
      <c r="P207" s="177"/>
      <c r="Q207" s="177"/>
      <c r="R207" s="177"/>
      <c r="S207" s="177"/>
      <c r="T207" s="177"/>
      <c r="U207" s="177"/>
      <c r="V207" s="177"/>
      <c r="W207" s="177"/>
      <c r="X207" s="177"/>
      <c r="Y207" s="177"/>
      <c r="Z207" s="177"/>
      <c r="AA207" s="177"/>
      <c r="AB207" s="177"/>
      <c r="AC207" s="177"/>
      <c r="AD207" s="177"/>
      <c r="AE207" s="177"/>
      <c r="AF207" s="177"/>
      <c r="AG207" s="177"/>
      <c r="AH207" s="177"/>
      <c r="AI207" s="177"/>
      <c r="AJ207" s="177"/>
      <c r="AK207" s="177"/>
      <c r="AL207" s="177"/>
      <c r="AM207" s="177"/>
      <c r="AN207" s="177"/>
      <c r="AO207" s="177"/>
      <c r="AP207" s="177"/>
      <c r="AQ207" s="177"/>
      <c r="AR207" s="177"/>
      <c r="AS207" s="177"/>
      <c r="AT207" s="177"/>
      <c r="AU207" s="177"/>
      <c r="AV207" s="177"/>
      <c r="AW207" s="177"/>
      <c r="AX207" s="177"/>
      <c r="AY207" s="177"/>
      <c r="AZ207" s="177"/>
    </row>
    <row r="208" spans="2:52" x14ac:dyDescent="0.25">
      <c r="B208" s="177"/>
      <c r="C208" s="177"/>
      <c r="D208" s="177"/>
      <c r="E208" s="177"/>
      <c r="F208" s="177"/>
      <c r="G208" s="177"/>
      <c r="H208" s="177"/>
      <c r="I208" s="177"/>
      <c r="J208" s="177"/>
      <c r="K208" s="177"/>
      <c r="L208" s="177"/>
      <c r="M208" s="177"/>
      <c r="N208" s="177"/>
      <c r="O208" s="177"/>
      <c r="P208" s="177"/>
      <c r="Q208" s="177"/>
      <c r="R208" s="177"/>
      <c r="S208" s="177"/>
      <c r="T208" s="177"/>
      <c r="U208" s="177"/>
      <c r="V208" s="177"/>
      <c r="W208" s="177"/>
      <c r="X208" s="177"/>
      <c r="Y208" s="177"/>
      <c r="Z208" s="177"/>
      <c r="AA208" s="177"/>
      <c r="AB208" s="177"/>
      <c r="AC208" s="177"/>
      <c r="AD208" s="177"/>
      <c r="AE208" s="177"/>
      <c r="AF208" s="177"/>
      <c r="AG208" s="177"/>
      <c r="AH208" s="177"/>
      <c r="AI208" s="177"/>
      <c r="AJ208" s="177"/>
      <c r="AK208" s="177"/>
      <c r="AL208" s="177"/>
      <c r="AM208" s="177"/>
      <c r="AN208" s="177"/>
      <c r="AO208" s="177"/>
      <c r="AP208" s="177"/>
      <c r="AQ208" s="177"/>
      <c r="AR208" s="177"/>
      <c r="AS208" s="177"/>
      <c r="AT208" s="177"/>
      <c r="AU208" s="177"/>
      <c r="AV208" s="177"/>
      <c r="AW208" s="177"/>
      <c r="AX208" s="177"/>
      <c r="AY208" s="177"/>
      <c r="AZ208" s="177"/>
    </row>
    <row r="209" spans="2:52" x14ac:dyDescent="0.25">
      <c r="B209" s="177"/>
      <c r="C209" s="177"/>
      <c r="D209" s="177"/>
      <c r="E209" s="177"/>
      <c r="F209" s="177"/>
      <c r="G209" s="177"/>
      <c r="H209" s="177"/>
      <c r="I209" s="177"/>
      <c r="J209" s="177"/>
      <c r="K209" s="177"/>
      <c r="L209" s="177"/>
      <c r="M209" s="177"/>
      <c r="N209" s="177"/>
      <c r="O209" s="177"/>
      <c r="P209" s="177"/>
      <c r="Q209" s="177"/>
      <c r="R209" s="177"/>
      <c r="S209" s="177"/>
      <c r="T209" s="177"/>
      <c r="U209" s="177"/>
      <c r="V209" s="177"/>
      <c r="W209" s="177"/>
      <c r="X209" s="177"/>
      <c r="Y209" s="177"/>
      <c r="Z209" s="177"/>
      <c r="AA209" s="177"/>
      <c r="AB209" s="177"/>
      <c r="AC209" s="177"/>
      <c r="AD209" s="177"/>
      <c r="AE209" s="177"/>
      <c r="AF209" s="177"/>
      <c r="AG209" s="177"/>
      <c r="AH209" s="177"/>
      <c r="AI209" s="177"/>
      <c r="AJ209" s="177"/>
      <c r="AK209" s="177"/>
      <c r="AL209" s="177"/>
      <c r="AM209" s="177"/>
      <c r="AN209" s="177"/>
      <c r="AO209" s="177"/>
      <c r="AP209" s="177"/>
      <c r="AQ209" s="177"/>
      <c r="AR209" s="177"/>
      <c r="AS209" s="177"/>
      <c r="AT209" s="177"/>
      <c r="AU209" s="177"/>
      <c r="AV209" s="177"/>
      <c r="AW209" s="177"/>
      <c r="AX209" s="177"/>
      <c r="AY209" s="177"/>
      <c r="AZ209" s="177"/>
    </row>
    <row r="210" spans="2:52" x14ac:dyDescent="0.25">
      <c r="B210" s="177"/>
      <c r="C210" s="177"/>
      <c r="D210" s="177"/>
      <c r="E210" s="177"/>
      <c r="F210" s="177"/>
      <c r="G210" s="177"/>
      <c r="H210" s="177"/>
      <c r="I210" s="177"/>
      <c r="J210" s="177"/>
      <c r="K210" s="177"/>
      <c r="L210" s="177"/>
      <c r="M210" s="177"/>
      <c r="N210" s="177"/>
      <c r="O210" s="177"/>
      <c r="P210" s="177"/>
      <c r="Q210" s="177"/>
      <c r="R210" s="177"/>
      <c r="S210" s="177"/>
      <c r="T210" s="177"/>
      <c r="U210" s="177"/>
      <c r="V210" s="177"/>
      <c r="W210" s="177"/>
      <c r="X210" s="177"/>
      <c r="Y210" s="177"/>
      <c r="Z210" s="177"/>
      <c r="AA210" s="177"/>
      <c r="AB210" s="177"/>
      <c r="AC210" s="177"/>
      <c r="AD210" s="177"/>
      <c r="AE210" s="177"/>
      <c r="AF210" s="177"/>
      <c r="AG210" s="177"/>
      <c r="AH210" s="177"/>
      <c r="AI210" s="177"/>
      <c r="AJ210" s="177"/>
      <c r="AK210" s="177"/>
      <c r="AL210" s="177"/>
      <c r="AM210" s="177"/>
      <c r="AN210" s="177"/>
      <c r="AO210" s="177"/>
      <c r="AP210" s="177"/>
      <c r="AQ210" s="177"/>
      <c r="AR210" s="177"/>
      <c r="AS210" s="177"/>
      <c r="AT210" s="177"/>
      <c r="AU210" s="177"/>
      <c r="AV210" s="177"/>
      <c r="AW210" s="177"/>
      <c r="AX210" s="177"/>
      <c r="AY210" s="177"/>
      <c r="AZ210" s="177"/>
    </row>
    <row r="211" spans="2:52" x14ac:dyDescent="0.25">
      <c r="B211" s="177"/>
      <c r="C211" s="177"/>
      <c r="D211" s="177"/>
      <c r="E211" s="177"/>
      <c r="F211" s="177"/>
      <c r="G211" s="177"/>
      <c r="H211" s="177"/>
      <c r="I211" s="177"/>
      <c r="J211" s="177"/>
      <c r="K211" s="177"/>
      <c r="L211" s="177"/>
      <c r="M211" s="177"/>
      <c r="N211" s="177"/>
      <c r="O211" s="177"/>
      <c r="P211" s="177"/>
      <c r="Q211" s="177"/>
      <c r="R211" s="177"/>
      <c r="S211" s="177"/>
      <c r="T211" s="177"/>
      <c r="U211" s="177"/>
      <c r="V211" s="177"/>
      <c r="W211" s="177"/>
      <c r="X211" s="177"/>
      <c r="Y211" s="177"/>
      <c r="Z211" s="177"/>
      <c r="AA211" s="177"/>
      <c r="AB211" s="177"/>
      <c r="AC211" s="177"/>
      <c r="AD211" s="177"/>
      <c r="AE211" s="177"/>
      <c r="AF211" s="177"/>
      <c r="AG211" s="177"/>
      <c r="AH211" s="177"/>
      <c r="AI211" s="177"/>
      <c r="AJ211" s="177"/>
      <c r="AK211" s="177"/>
      <c r="AL211" s="177"/>
      <c r="AM211" s="177"/>
      <c r="AN211" s="177"/>
      <c r="AO211" s="177"/>
      <c r="AP211" s="177"/>
      <c r="AQ211" s="177"/>
      <c r="AR211" s="177"/>
      <c r="AS211" s="177"/>
      <c r="AT211" s="177"/>
      <c r="AU211" s="177"/>
      <c r="AV211" s="177"/>
      <c r="AW211" s="177"/>
      <c r="AX211" s="177"/>
      <c r="AY211" s="177"/>
      <c r="AZ211" s="177"/>
    </row>
    <row r="212" spans="2:52" x14ac:dyDescent="0.25">
      <c r="B212" s="177"/>
      <c r="C212" s="177"/>
      <c r="D212" s="177"/>
      <c r="E212" s="177"/>
      <c r="F212" s="177"/>
      <c r="G212" s="177"/>
      <c r="H212" s="177"/>
      <c r="I212" s="177"/>
      <c r="J212" s="177"/>
      <c r="K212" s="177"/>
      <c r="L212" s="177"/>
      <c r="M212" s="177"/>
      <c r="N212" s="177"/>
      <c r="O212" s="177"/>
      <c r="P212" s="177"/>
      <c r="Q212" s="177"/>
      <c r="R212" s="177"/>
      <c r="S212" s="177"/>
      <c r="T212" s="177"/>
      <c r="U212" s="177"/>
      <c r="V212" s="177"/>
      <c r="W212" s="177"/>
      <c r="X212" s="177"/>
      <c r="Y212" s="177"/>
      <c r="Z212" s="177"/>
      <c r="AA212" s="177"/>
      <c r="AB212" s="177"/>
      <c r="AC212" s="177"/>
      <c r="AD212" s="177"/>
      <c r="AE212" s="177"/>
      <c r="AF212" s="177"/>
      <c r="AG212" s="177"/>
      <c r="AH212" s="177"/>
      <c r="AI212" s="177"/>
      <c r="AJ212" s="177"/>
      <c r="AK212" s="177"/>
      <c r="AL212" s="177"/>
      <c r="AM212" s="177"/>
      <c r="AN212" s="177"/>
      <c r="AO212" s="177"/>
      <c r="AP212" s="177"/>
      <c r="AQ212" s="177"/>
      <c r="AR212" s="177"/>
      <c r="AS212" s="177"/>
      <c r="AT212" s="177"/>
      <c r="AU212" s="177"/>
      <c r="AV212" s="177"/>
      <c r="AW212" s="177"/>
      <c r="AX212" s="177"/>
      <c r="AY212" s="177"/>
      <c r="AZ212" s="177"/>
    </row>
    <row r="213" spans="2:52" x14ac:dyDescent="0.25">
      <c r="B213" s="177"/>
      <c r="C213" s="177"/>
      <c r="D213" s="177"/>
      <c r="E213" s="177"/>
      <c r="F213" s="177"/>
      <c r="G213" s="177"/>
      <c r="H213" s="177"/>
      <c r="I213" s="177"/>
      <c r="J213" s="177"/>
      <c r="K213" s="177"/>
      <c r="L213" s="177"/>
      <c r="M213" s="177"/>
      <c r="N213" s="177"/>
      <c r="O213" s="177"/>
      <c r="P213" s="177"/>
      <c r="Q213" s="177"/>
      <c r="R213" s="177"/>
      <c r="S213" s="177"/>
      <c r="T213" s="177"/>
      <c r="U213" s="177"/>
      <c r="V213" s="177"/>
      <c r="W213" s="177"/>
      <c r="X213" s="177"/>
      <c r="Y213" s="177"/>
      <c r="Z213" s="177"/>
      <c r="AA213" s="177"/>
      <c r="AB213" s="177"/>
      <c r="AC213" s="177"/>
      <c r="AD213" s="177"/>
      <c r="AE213" s="177"/>
      <c r="AF213" s="177"/>
      <c r="AG213" s="177"/>
      <c r="AH213" s="177"/>
      <c r="AI213" s="177"/>
      <c r="AJ213" s="177"/>
      <c r="AK213" s="177"/>
      <c r="AL213" s="177"/>
      <c r="AM213" s="177"/>
      <c r="AN213" s="177"/>
      <c r="AO213" s="177"/>
      <c r="AP213" s="177"/>
      <c r="AQ213" s="177"/>
      <c r="AR213" s="177"/>
      <c r="AS213" s="177"/>
      <c r="AT213" s="177"/>
      <c r="AU213" s="177"/>
      <c r="AV213" s="177"/>
      <c r="AW213" s="177"/>
      <c r="AX213" s="177"/>
      <c r="AY213" s="177"/>
      <c r="AZ213" s="177"/>
    </row>
    <row r="214" spans="2:52" x14ac:dyDescent="0.25">
      <c r="B214" s="177"/>
      <c r="C214" s="177"/>
      <c r="D214" s="177"/>
      <c r="E214" s="177"/>
      <c r="F214" s="177"/>
      <c r="G214" s="177"/>
      <c r="H214" s="177"/>
      <c r="I214" s="177"/>
      <c r="J214" s="177"/>
      <c r="K214" s="177"/>
      <c r="L214" s="177"/>
      <c r="M214" s="177"/>
      <c r="N214" s="177"/>
      <c r="O214" s="177"/>
      <c r="P214" s="177"/>
      <c r="Q214" s="177"/>
      <c r="R214" s="177"/>
      <c r="S214" s="177"/>
      <c r="T214" s="177"/>
      <c r="U214" s="177"/>
      <c r="V214" s="177"/>
      <c r="W214" s="177"/>
      <c r="X214" s="177"/>
      <c r="Y214" s="177"/>
      <c r="Z214" s="177"/>
      <c r="AA214" s="177"/>
      <c r="AB214" s="177"/>
      <c r="AC214" s="177"/>
      <c r="AD214" s="177"/>
      <c r="AE214" s="177"/>
      <c r="AF214" s="177"/>
      <c r="AG214" s="177"/>
      <c r="AH214" s="177"/>
      <c r="AI214" s="177"/>
      <c r="AJ214" s="177"/>
      <c r="AK214" s="177"/>
      <c r="AL214" s="177"/>
      <c r="AM214" s="177"/>
      <c r="AN214" s="177"/>
      <c r="AO214" s="177"/>
      <c r="AP214" s="177"/>
      <c r="AQ214" s="177"/>
      <c r="AR214" s="177"/>
      <c r="AS214" s="177"/>
      <c r="AT214" s="177"/>
      <c r="AU214" s="177"/>
      <c r="AV214" s="177"/>
      <c r="AW214" s="177"/>
      <c r="AX214" s="177"/>
      <c r="AY214" s="177"/>
      <c r="AZ214" s="177"/>
    </row>
    <row r="215" spans="2:52" x14ac:dyDescent="0.25">
      <c r="B215" s="177"/>
      <c r="C215" s="177"/>
      <c r="D215" s="177"/>
      <c r="E215" s="177"/>
      <c r="F215" s="177"/>
      <c r="G215" s="177"/>
      <c r="H215" s="177"/>
      <c r="I215" s="177"/>
      <c r="J215" s="177"/>
      <c r="K215" s="177"/>
      <c r="L215" s="177"/>
      <c r="M215" s="177"/>
      <c r="N215" s="177"/>
      <c r="O215" s="177"/>
      <c r="P215" s="177"/>
      <c r="Q215" s="177"/>
      <c r="R215" s="177"/>
      <c r="S215" s="177"/>
      <c r="T215" s="177"/>
      <c r="U215" s="177"/>
      <c r="V215" s="177"/>
      <c r="W215" s="177"/>
      <c r="X215" s="177"/>
      <c r="Y215" s="177"/>
      <c r="Z215" s="177"/>
      <c r="AA215" s="177"/>
      <c r="AB215" s="177"/>
      <c r="AC215" s="177"/>
      <c r="AD215" s="177"/>
      <c r="AE215" s="177"/>
      <c r="AF215" s="177"/>
      <c r="AG215" s="177"/>
      <c r="AH215" s="177"/>
      <c r="AI215" s="177"/>
      <c r="AJ215" s="177"/>
      <c r="AK215" s="177"/>
      <c r="AL215" s="177"/>
      <c r="AM215" s="177"/>
      <c r="AN215" s="177"/>
      <c r="AO215" s="177"/>
      <c r="AP215" s="177"/>
      <c r="AQ215" s="177"/>
      <c r="AR215" s="177"/>
      <c r="AS215" s="177"/>
      <c r="AT215" s="177"/>
      <c r="AU215" s="177"/>
      <c r="AV215" s="177"/>
      <c r="AW215" s="177"/>
      <c r="AX215" s="177"/>
      <c r="AY215" s="177"/>
      <c r="AZ215" s="177"/>
    </row>
    <row r="216" spans="2:52" x14ac:dyDescent="0.25">
      <c r="B216" s="177"/>
      <c r="C216" s="177"/>
      <c r="D216" s="177"/>
      <c r="E216" s="177"/>
      <c r="F216" s="177"/>
      <c r="G216" s="177"/>
      <c r="H216" s="177"/>
      <c r="I216" s="177"/>
      <c r="J216" s="177"/>
      <c r="K216" s="177"/>
      <c r="L216" s="177"/>
      <c r="M216" s="177"/>
      <c r="N216" s="177"/>
      <c r="O216" s="177"/>
      <c r="P216" s="177"/>
      <c r="Q216" s="177"/>
      <c r="R216" s="177"/>
      <c r="S216" s="177"/>
      <c r="T216" s="177"/>
      <c r="U216" s="177"/>
      <c r="V216" s="177"/>
      <c r="W216" s="177"/>
      <c r="X216" s="177"/>
      <c r="Y216" s="177"/>
      <c r="Z216" s="177"/>
      <c r="AA216" s="177"/>
      <c r="AB216" s="177"/>
      <c r="AC216" s="177"/>
      <c r="AD216" s="177"/>
      <c r="AE216" s="177"/>
      <c r="AF216" s="177"/>
      <c r="AG216" s="177"/>
      <c r="AH216" s="177"/>
      <c r="AI216" s="177"/>
      <c r="AJ216" s="177"/>
      <c r="AK216" s="177"/>
      <c r="AL216" s="177"/>
      <c r="AM216" s="177"/>
      <c r="AN216" s="177"/>
      <c r="AO216" s="177"/>
      <c r="AP216" s="177"/>
      <c r="AQ216" s="177"/>
      <c r="AR216" s="177"/>
      <c r="AS216" s="177"/>
      <c r="AT216" s="177"/>
      <c r="AU216" s="177"/>
      <c r="AV216" s="177"/>
      <c r="AW216" s="177"/>
      <c r="AX216" s="177"/>
      <c r="AY216" s="177"/>
      <c r="AZ216" s="177"/>
    </row>
    <row r="217" spans="2:52" x14ac:dyDescent="0.25">
      <c r="B217" s="177"/>
      <c r="C217" s="177"/>
      <c r="D217" s="177"/>
      <c r="E217" s="177"/>
      <c r="F217" s="177"/>
      <c r="G217" s="177"/>
      <c r="H217" s="177"/>
      <c r="I217" s="177"/>
      <c r="J217" s="177"/>
      <c r="K217" s="177"/>
      <c r="L217" s="177"/>
      <c r="M217" s="177"/>
      <c r="N217" s="177"/>
      <c r="O217" s="177"/>
      <c r="P217" s="177"/>
      <c r="Q217" s="177"/>
      <c r="R217" s="177"/>
      <c r="S217" s="177"/>
      <c r="T217" s="177"/>
      <c r="U217" s="177"/>
      <c r="V217" s="177"/>
      <c r="W217" s="177"/>
      <c r="X217" s="177"/>
      <c r="Y217" s="177"/>
      <c r="Z217" s="177"/>
      <c r="AA217" s="177"/>
      <c r="AB217" s="177"/>
      <c r="AC217" s="177"/>
      <c r="AD217" s="177"/>
      <c r="AE217" s="177"/>
      <c r="AF217" s="177"/>
      <c r="AG217" s="177"/>
      <c r="AH217" s="177"/>
      <c r="AI217" s="177"/>
      <c r="AJ217" s="177"/>
      <c r="AK217" s="177"/>
      <c r="AL217" s="177"/>
      <c r="AM217" s="177"/>
      <c r="AN217" s="177"/>
      <c r="AO217" s="177"/>
      <c r="AP217" s="177"/>
      <c r="AQ217" s="177"/>
      <c r="AR217" s="177"/>
      <c r="AS217" s="177"/>
      <c r="AT217" s="177"/>
      <c r="AU217" s="177"/>
      <c r="AV217" s="177"/>
      <c r="AW217" s="177"/>
      <c r="AX217" s="177"/>
      <c r="AY217" s="177"/>
      <c r="AZ217" s="177"/>
    </row>
    <row r="218" spans="2:52" x14ac:dyDescent="0.25">
      <c r="B218" s="177"/>
      <c r="C218" s="177"/>
      <c r="D218" s="177"/>
      <c r="E218" s="177"/>
      <c r="F218" s="177"/>
      <c r="G218" s="177"/>
      <c r="H218" s="177"/>
      <c r="I218" s="177"/>
      <c r="J218" s="177"/>
      <c r="K218" s="177"/>
      <c r="L218" s="177"/>
      <c r="M218" s="177"/>
      <c r="N218" s="177"/>
      <c r="O218" s="177"/>
      <c r="P218" s="177"/>
      <c r="Q218" s="177"/>
      <c r="R218" s="177"/>
      <c r="S218" s="177"/>
      <c r="T218" s="177"/>
      <c r="U218" s="177"/>
      <c r="V218" s="177"/>
      <c r="W218" s="177"/>
      <c r="X218" s="177"/>
      <c r="Y218" s="177"/>
      <c r="Z218" s="177"/>
      <c r="AA218" s="177"/>
      <c r="AB218" s="177"/>
      <c r="AC218" s="177"/>
      <c r="AD218" s="177"/>
      <c r="AE218" s="177"/>
      <c r="AF218" s="177"/>
      <c r="AG218" s="177"/>
      <c r="AH218" s="177"/>
      <c r="AI218" s="177"/>
      <c r="AJ218" s="177"/>
      <c r="AK218" s="177"/>
      <c r="AL218" s="177"/>
      <c r="AM218" s="177"/>
      <c r="AN218" s="177"/>
      <c r="AO218" s="177"/>
      <c r="AP218" s="177"/>
      <c r="AQ218" s="177"/>
      <c r="AR218" s="177"/>
      <c r="AS218" s="177"/>
      <c r="AT218" s="177"/>
      <c r="AU218" s="177"/>
      <c r="AV218" s="177"/>
      <c r="AW218" s="177"/>
      <c r="AX218" s="177"/>
      <c r="AY218" s="177"/>
      <c r="AZ218" s="177"/>
    </row>
    <row r="219" spans="2:52" x14ac:dyDescent="0.25">
      <c r="B219" s="177"/>
      <c r="C219" s="177"/>
      <c r="D219" s="177"/>
      <c r="E219" s="177"/>
      <c r="F219" s="177"/>
      <c r="G219" s="177"/>
      <c r="H219" s="177"/>
      <c r="I219" s="177"/>
      <c r="J219" s="177"/>
      <c r="K219" s="177"/>
      <c r="L219" s="177"/>
      <c r="M219" s="177"/>
      <c r="N219" s="177"/>
      <c r="O219" s="177"/>
      <c r="P219" s="177"/>
      <c r="Q219" s="177"/>
      <c r="R219" s="177"/>
      <c r="S219" s="177"/>
      <c r="T219" s="177"/>
      <c r="U219" s="177"/>
      <c r="V219" s="177"/>
      <c r="W219" s="177"/>
      <c r="X219" s="177"/>
      <c r="Y219" s="177"/>
      <c r="Z219" s="177"/>
      <c r="AA219" s="177"/>
      <c r="AB219" s="177"/>
      <c r="AC219" s="177"/>
      <c r="AD219" s="177"/>
      <c r="AE219" s="177"/>
      <c r="AF219" s="177"/>
      <c r="AG219" s="177"/>
      <c r="AH219" s="177"/>
      <c r="AI219" s="177"/>
      <c r="AJ219" s="177"/>
      <c r="AK219" s="177"/>
      <c r="AL219" s="177"/>
      <c r="AM219" s="177"/>
      <c r="AN219" s="177"/>
      <c r="AO219" s="177"/>
      <c r="AP219" s="177"/>
      <c r="AQ219" s="177"/>
      <c r="AR219" s="177"/>
      <c r="AS219" s="177"/>
      <c r="AT219" s="177"/>
      <c r="AU219" s="177"/>
      <c r="AV219" s="177"/>
      <c r="AW219" s="177"/>
      <c r="AX219" s="177"/>
      <c r="AY219" s="177"/>
      <c r="AZ219" s="177"/>
    </row>
    <row r="220" spans="2:52" x14ac:dyDescent="0.25">
      <c r="B220" s="177"/>
      <c r="C220" s="177"/>
      <c r="D220" s="177"/>
      <c r="E220" s="177"/>
      <c r="F220" s="177"/>
      <c r="G220" s="177"/>
      <c r="H220" s="177"/>
      <c r="I220" s="177"/>
      <c r="J220" s="177"/>
      <c r="K220" s="177"/>
      <c r="L220" s="177"/>
      <c r="M220" s="177"/>
      <c r="N220" s="177"/>
      <c r="O220" s="177"/>
      <c r="P220" s="177"/>
      <c r="Q220" s="177"/>
      <c r="R220" s="177"/>
      <c r="S220" s="177"/>
      <c r="T220" s="177"/>
      <c r="U220" s="177"/>
      <c r="V220" s="177"/>
      <c r="W220" s="177"/>
      <c r="X220" s="177"/>
      <c r="Y220" s="177"/>
      <c r="Z220" s="177"/>
      <c r="AA220" s="177"/>
      <c r="AB220" s="177"/>
      <c r="AC220" s="177"/>
      <c r="AD220" s="177"/>
      <c r="AE220" s="177"/>
      <c r="AF220" s="177"/>
      <c r="AG220" s="177"/>
      <c r="AH220" s="177"/>
      <c r="AI220" s="177"/>
      <c r="AJ220" s="177"/>
      <c r="AK220" s="177"/>
      <c r="AL220" s="177"/>
      <c r="AM220" s="177"/>
      <c r="AN220" s="177"/>
      <c r="AO220" s="177"/>
      <c r="AP220" s="177"/>
      <c r="AQ220" s="177"/>
      <c r="AR220" s="177"/>
      <c r="AS220" s="177"/>
      <c r="AT220" s="177"/>
      <c r="AU220" s="177"/>
      <c r="AV220" s="177"/>
      <c r="AW220" s="177"/>
      <c r="AX220" s="177"/>
      <c r="AY220" s="177"/>
      <c r="AZ220" s="177"/>
    </row>
    <row r="221" spans="2:52" x14ac:dyDescent="0.25">
      <c r="B221" s="177"/>
      <c r="C221" s="177"/>
      <c r="D221" s="177"/>
      <c r="E221" s="177"/>
      <c r="F221" s="177"/>
      <c r="G221" s="177"/>
      <c r="H221" s="177"/>
      <c r="I221" s="177"/>
      <c r="J221" s="177"/>
      <c r="K221" s="177"/>
      <c r="L221" s="177"/>
      <c r="M221" s="177"/>
      <c r="N221" s="177"/>
      <c r="O221" s="177"/>
      <c r="P221" s="177"/>
      <c r="Q221" s="177"/>
      <c r="R221" s="177"/>
      <c r="S221" s="177"/>
      <c r="T221" s="177"/>
      <c r="U221" s="177"/>
      <c r="V221" s="177"/>
      <c r="W221" s="177"/>
      <c r="X221" s="177"/>
      <c r="Y221" s="177"/>
      <c r="Z221" s="177"/>
      <c r="AA221" s="177"/>
      <c r="AB221" s="177"/>
      <c r="AC221" s="177"/>
      <c r="AD221" s="177"/>
      <c r="AE221" s="177"/>
      <c r="AF221" s="177"/>
      <c r="AG221" s="177"/>
      <c r="AH221" s="177"/>
      <c r="AI221" s="177"/>
      <c r="AJ221" s="177"/>
      <c r="AK221" s="177"/>
      <c r="AL221" s="177"/>
      <c r="AM221" s="177"/>
      <c r="AN221" s="177"/>
      <c r="AO221" s="177"/>
      <c r="AP221" s="177"/>
      <c r="AQ221" s="177"/>
      <c r="AR221" s="177"/>
      <c r="AS221" s="177"/>
      <c r="AT221" s="177"/>
      <c r="AU221" s="177"/>
      <c r="AV221" s="177"/>
      <c r="AW221" s="177"/>
      <c r="AX221" s="177"/>
      <c r="AY221" s="177"/>
      <c r="AZ221" s="177"/>
    </row>
    <row r="222" spans="2:52" x14ac:dyDescent="0.25">
      <c r="B222" s="177"/>
      <c r="C222" s="177"/>
      <c r="D222" s="177"/>
      <c r="E222" s="177"/>
      <c r="F222" s="177"/>
      <c r="G222" s="177"/>
      <c r="H222" s="177"/>
      <c r="I222" s="177"/>
      <c r="J222" s="177"/>
      <c r="K222" s="177"/>
      <c r="L222" s="177"/>
      <c r="M222" s="177"/>
      <c r="N222" s="177"/>
      <c r="O222" s="177"/>
      <c r="P222" s="177"/>
      <c r="Q222" s="177"/>
      <c r="R222" s="177"/>
      <c r="S222" s="177"/>
      <c r="T222" s="177"/>
      <c r="U222" s="177"/>
      <c r="V222" s="177"/>
      <c r="W222" s="177"/>
      <c r="X222" s="177"/>
      <c r="Y222" s="177"/>
      <c r="Z222" s="177"/>
      <c r="AA222" s="177"/>
      <c r="AB222" s="177"/>
      <c r="AC222" s="177"/>
      <c r="AD222" s="177"/>
      <c r="AE222" s="177"/>
      <c r="AF222" s="177"/>
      <c r="AG222" s="177"/>
      <c r="AH222" s="177"/>
      <c r="AI222" s="177"/>
      <c r="AJ222" s="177"/>
      <c r="AK222" s="177"/>
      <c r="AL222" s="177"/>
      <c r="AM222" s="177"/>
      <c r="AN222" s="177"/>
      <c r="AO222" s="177"/>
      <c r="AP222" s="177"/>
      <c r="AQ222" s="177"/>
      <c r="AR222" s="177"/>
      <c r="AS222" s="177"/>
      <c r="AT222" s="177"/>
      <c r="AU222" s="177"/>
      <c r="AV222" s="177"/>
      <c r="AW222" s="177"/>
      <c r="AX222" s="177"/>
      <c r="AY222" s="177"/>
      <c r="AZ222" s="177"/>
    </row>
    <row r="223" spans="2:52" x14ac:dyDescent="0.25">
      <c r="B223" s="177"/>
      <c r="C223" s="177"/>
      <c r="D223" s="177"/>
      <c r="E223" s="177"/>
      <c r="F223" s="177"/>
      <c r="G223" s="177"/>
      <c r="H223" s="177"/>
      <c r="I223" s="177"/>
      <c r="J223" s="177"/>
      <c r="K223" s="177"/>
      <c r="L223" s="177"/>
      <c r="M223" s="177"/>
      <c r="N223" s="177"/>
      <c r="O223" s="177"/>
      <c r="P223" s="177"/>
      <c r="Q223" s="177"/>
      <c r="R223" s="177"/>
      <c r="S223" s="177"/>
      <c r="T223" s="177"/>
      <c r="U223" s="177"/>
      <c r="V223" s="177"/>
      <c r="W223" s="177"/>
      <c r="X223" s="177"/>
      <c r="Y223" s="177"/>
      <c r="Z223" s="177"/>
      <c r="AA223" s="177"/>
      <c r="AB223" s="177"/>
      <c r="AC223" s="177"/>
      <c r="AD223" s="177"/>
      <c r="AE223" s="177"/>
      <c r="AF223" s="177"/>
      <c r="AG223" s="177"/>
      <c r="AH223" s="177"/>
      <c r="AI223" s="177"/>
      <c r="AJ223" s="177"/>
      <c r="AK223" s="177"/>
      <c r="AL223" s="177"/>
      <c r="AM223" s="177"/>
      <c r="AN223" s="177"/>
      <c r="AO223" s="177"/>
      <c r="AP223" s="177"/>
      <c r="AQ223" s="177"/>
      <c r="AR223" s="177"/>
      <c r="AS223" s="177"/>
      <c r="AT223" s="177"/>
      <c r="AU223" s="177"/>
      <c r="AV223" s="177"/>
      <c r="AW223" s="177"/>
      <c r="AX223" s="177"/>
      <c r="AY223" s="177"/>
      <c r="AZ223" s="177"/>
    </row>
    <row r="224" spans="2:52" x14ac:dyDescent="0.25">
      <c r="B224" s="177"/>
      <c r="C224" s="177"/>
      <c r="D224" s="177"/>
      <c r="E224" s="177"/>
      <c r="F224" s="177"/>
      <c r="G224" s="177"/>
      <c r="H224" s="177"/>
      <c r="I224" s="177"/>
      <c r="J224" s="177"/>
      <c r="K224" s="177"/>
      <c r="L224" s="177"/>
      <c r="M224" s="177"/>
      <c r="N224" s="177"/>
      <c r="O224" s="177"/>
      <c r="P224" s="177"/>
      <c r="Q224" s="177"/>
      <c r="R224" s="177"/>
      <c r="S224" s="177"/>
      <c r="T224" s="177"/>
      <c r="U224" s="177"/>
      <c r="V224" s="177"/>
      <c r="W224" s="177"/>
      <c r="X224" s="177"/>
      <c r="Y224" s="177"/>
      <c r="Z224" s="177"/>
      <c r="AA224" s="177"/>
      <c r="AB224" s="177"/>
      <c r="AC224" s="177"/>
      <c r="AD224" s="177"/>
      <c r="AE224" s="177"/>
      <c r="AF224" s="177"/>
      <c r="AG224" s="177"/>
      <c r="AH224" s="177"/>
      <c r="AI224" s="177"/>
      <c r="AJ224" s="177"/>
      <c r="AK224" s="177"/>
      <c r="AL224" s="177"/>
      <c r="AM224" s="177"/>
      <c r="AN224" s="177"/>
      <c r="AO224" s="177"/>
      <c r="AP224" s="177"/>
      <c r="AQ224" s="177"/>
      <c r="AR224" s="177"/>
      <c r="AS224" s="177"/>
      <c r="AT224" s="177"/>
      <c r="AU224" s="177"/>
      <c r="AV224" s="177"/>
      <c r="AW224" s="177"/>
      <c r="AX224" s="177"/>
      <c r="AY224" s="177"/>
      <c r="AZ224" s="177"/>
    </row>
    <row r="225" spans="2:52" x14ac:dyDescent="0.25">
      <c r="B225" s="177"/>
      <c r="C225" s="177"/>
      <c r="D225" s="177"/>
      <c r="E225" s="177"/>
      <c r="F225" s="177"/>
      <c r="G225" s="177"/>
      <c r="H225" s="177"/>
      <c r="I225" s="177"/>
      <c r="J225" s="177"/>
      <c r="K225" s="177"/>
      <c r="L225" s="177"/>
      <c r="M225" s="177"/>
      <c r="N225" s="177"/>
      <c r="O225" s="177"/>
      <c r="P225" s="177"/>
      <c r="Q225" s="177"/>
      <c r="R225" s="177"/>
      <c r="S225" s="177"/>
      <c r="T225" s="177"/>
      <c r="U225" s="177"/>
      <c r="V225" s="177"/>
      <c r="W225" s="177"/>
      <c r="X225" s="177"/>
      <c r="Y225" s="177"/>
      <c r="Z225" s="177"/>
      <c r="AA225" s="177"/>
      <c r="AB225" s="177"/>
      <c r="AC225" s="177"/>
      <c r="AD225" s="177"/>
      <c r="AE225" s="177"/>
      <c r="AF225" s="177"/>
      <c r="AG225" s="177"/>
      <c r="AH225" s="177"/>
      <c r="AI225" s="177"/>
      <c r="AJ225" s="177"/>
      <c r="AK225" s="177"/>
      <c r="AL225" s="177"/>
      <c r="AM225" s="177"/>
      <c r="AN225" s="177"/>
      <c r="AO225" s="177"/>
      <c r="AP225" s="177"/>
      <c r="AQ225" s="177"/>
      <c r="AR225" s="177"/>
      <c r="AS225" s="177"/>
      <c r="AT225" s="177"/>
      <c r="AU225" s="177"/>
      <c r="AV225" s="177"/>
      <c r="AW225" s="177"/>
      <c r="AX225" s="177"/>
      <c r="AY225" s="177"/>
      <c r="AZ225" s="177"/>
    </row>
    <row r="226" spans="2:52" x14ac:dyDescent="0.25">
      <c r="B226" s="177"/>
      <c r="C226" s="177"/>
      <c r="D226" s="177"/>
      <c r="E226" s="177"/>
      <c r="F226" s="177"/>
      <c r="G226" s="177"/>
      <c r="H226" s="177"/>
      <c r="I226" s="177"/>
      <c r="J226" s="177"/>
      <c r="K226" s="177"/>
      <c r="L226" s="177"/>
      <c r="M226" s="177"/>
      <c r="N226" s="177"/>
      <c r="O226" s="177"/>
      <c r="P226" s="177"/>
      <c r="Q226" s="177"/>
      <c r="R226" s="177"/>
      <c r="S226" s="177"/>
      <c r="T226" s="177"/>
      <c r="U226" s="177"/>
      <c r="V226" s="177"/>
      <c r="W226" s="177"/>
      <c r="X226" s="177"/>
      <c r="Y226" s="177"/>
      <c r="Z226" s="177"/>
      <c r="AA226" s="177"/>
      <c r="AB226" s="177"/>
      <c r="AC226" s="177"/>
      <c r="AD226" s="177"/>
      <c r="AE226" s="177"/>
      <c r="AF226" s="177"/>
      <c r="AG226" s="177"/>
      <c r="AH226" s="177"/>
      <c r="AI226" s="177"/>
      <c r="AJ226" s="177"/>
      <c r="AK226" s="177"/>
      <c r="AL226" s="177"/>
      <c r="AM226" s="177"/>
      <c r="AN226" s="177"/>
      <c r="AO226" s="177"/>
      <c r="AP226" s="177"/>
      <c r="AQ226" s="177"/>
      <c r="AR226" s="177"/>
      <c r="AS226" s="177"/>
      <c r="AT226" s="177"/>
      <c r="AU226" s="177"/>
      <c r="AV226" s="177"/>
      <c r="AW226" s="177"/>
      <c r="AX226" s="177"/>
      <c r="AY226" s="177"/>
      <c r="AZ226" s="177"/>
    </row>
    <row r="227" spans="2:52" x14ac:dyDescent="0.25">
      <c r="B227" s="177"/>
      <c r="C227" s="177"/>
      <c r="D227" s="177"/>
      <c r="E227" s="177"/>
      <c r="F227" s="177"/>
      <c r="G227" s="177"/>
      <c r="H227" s="177"/>
      <c r="I227" s="177"/>
      <c r="J227" s="177"/>
      <c r="K227" s="177"/>
      <c r="L227" s="177"/>
      <c r="M227" s="177"/>
      <c r="N227" s="177"/>
      <c r="O227" s="177"/>
      <c r="P227" s="177"/>
      <c r="Q227" s="177"/>
      <c r="R227" s="177"/>
      <c r="S227" s="177"/>
      <c r="T227" s="177"/>
      <c r="U227" s="177"/>
      <c r="V227" s="177"/>
      <c r="W227" s="177"/>
      <c r="X227" s="177"/>
      <c r="Y227" s="177"/>
      <c r="Z227" s="177"/>
      <c r="AA227" s="177"/>
      <c r="AB227" s="177"/>
      <c r="AC227" s="177"/>
      <c r="AD227" s="177"/>
      <c r="AE227" s="177"/>
      <c r="AF227" s="177"/>
      <c r="AG227" s="177"/>
      <c r="AH227" s="177"/>
      <c r="AI227" s="177"/>
      <c r="AJ227" s="177"/>
      <c r="AK227" s="177"/>
      <c r="AL227" s="177"/>
      <c r="AM227" s="177"/>
      <c r="AN227" s="177"/>
      <c r="AO227" s="177"/>
      <c r="AP227" s="177"/>
      <c r="AQ227" s="177"/>
      <c r="AR227" s="177"/>
      <c r="AS227" s="177"/>
      <c r="AT227" s="177"/>
      <c r="AU227" s="177"/>
      <c r="AV227" s="177"/>
      <c r="AW227" s="177"/>
      <c r="AX227" s="177"/>
      <c r="AY227" s="177"/>
      <c r="AZ227" s="177"/>
    </row>
    <row r="228" spans="2:52" x14ac:dyDescent="0.25">
      <c r="B228" s="177"/>
      <c r="C228" s="177"/>
      <c r="D228" s="177"/>
      <c r="E228" s="177"/>
      <c r="F228" s="177"/>
      <c r="G228" s="177"/>
      <c r="H228" s="177"/>
      <c r="I228" s="177"/>
      <c r="J228" s="177"/>
      <c r="K228" s="177"/>
      <c r="L228" s="177"/>
      <c r="M228" s="177"/>
      <c r="N228" s="177"/>
      <c r="O228" s="177"/>
      <c r="P228" s="177"/>
      <c r="Q228" s="177"/>
      <c r="R228" s="177"/>
      <c r="S228" s="177"/>
      <c r="T228" s="177"/>
      <c r="U228" s="177"/>
      <c r="V228" s="177"/>
      <c r="W228" s="177"/>
      <c r="X228" s="177"/>
      <c r="Y228" s="177"/>
      <c r="Z228" s="177"/>
      <c r="AA228" s="177"/>
      <c r="AB228" s="177"/>
      <c r="AC228" s="177"/>
      <c r="AD228" s="177"/>
      <c r="AE228" s="177"/>
      <c r="AF228" s="177"/>
      <c r="AG228" s="177"/>
      <c r="AH228" s="177"/>
      <c r="AI228" s="177"/>
      <c r="AJ228" s="177"/>
      <c r="AK228" s="177"/>
      <c r="AL228" s="177"/>
      <c r="AM228" s="177"/>
      <c r="AN228" s="177"/>
      <c r="AO228" s="177"/>
      <c r="AP228" s="177"/>
      <c r="AQ228" s="177"/>
      <c r="AR228" s="177"/>
      <c r="AS228" s="177"/>
      <c r="AT228" s="177"/>
      <c r="AU228" s="177"/>
      <c r="AV228" s="177"/>
      <c r="AW228" s="177"/>
      <c r="AX228" s="177"/>
      <c r="AY228" s="177"/>
      <c r="AZ228" s="177"/>
    </row>
    <row r="229" spans="2:52" x14ac:dyDescent="0.25">
      <c r="B229" s="177"/>
      <c r="C229" s="177"/>
      <c r="D229" s="177"/>
      <c r="E229" s="177"/>
      <c r="F229" s="177"/>
      <c r="G229" s="177"/>
      <c r="H229" s="177"/>
      <c r="I229" s="177"/>
      <c r="J229" s="177"/>
      <c r="K229" s="177"/>
      <c r="L229" s="177"/>
      <c r="M229" s="177"/>
      <c r="N229" s="177"/>
      <c r="O229" s="177"/>
      <c r="P229" s="177"/>
      <c r="Q229" s="177"/>
      <c r="R229" s="177"/>
      <c r="S229" s="177"/>
      <c r="T229" s="177"/>
      <c r="U229" s="177"/>
      <c r="V229" s="177"/>
      <c r="W229" s="177"/>
      <c r="X229" s="177"/>
      <c r="Y229" s="177"/>
      <c r="Z229" s="177"/>
      <c r="AA229" s="177"/>
      <c r="AB229" s="177"/>
      <c r="AC229" s="177"/>
      <c r="AD229" s="177"/>
      <c r="AE229" s="177"/>
      <c r="AF229" s="177"/>
      <c r="AG229" s="177"/>
      <c r="AH229" s="177"/>
      <c r="AI229" s="177"/>
      <c r="AJ229" s="177"/>
      <c r="AK229" s="177"/>
      <c r="AL229" s="177"/>
      <c r="AM229" s="177"/>
      <c r="AN229" s="177"/>
      <c r="AO229" s="177"/>
      <c r="AP229" s="177"/>
      <c r="AQ229" s="177"/>
      <c r="AR229" s="177"/>
      <c r="AS229" s="177"/>
      <c r="AT229" s="177"/>
      <c r="AU229" s="177"/>
      <c r="AV229" s="177"/>
      <c r="AW229" s="177"/>
      <c r="AX229" s="177"/>
      <c r="AY229" s="177"/>
      <c r="AZ229" s="177"/>
    </row>
    <row r="230" spans="2:52" x14ac:dyDescent="0.25">
      <c r="B230" s="177"/>
      <c r="C230" s="177"/>
      <c r="D230" s="177"/>
      <c r="E230" s="177"/>
      <c r="F230" s="177"/>
      <c r="G230" s="177"/>
      <c r="H230" s="177"/>
      <c r="I230" s="177"/>
      <c r="J230" s="177"/>
      <c r="K230" s="177"/>
      <c r="L230" s="177"/>
      <c r="M230" s="177"/>
      <c r="N230" s="177"/>
      <c r="O230" s="177"/>
      <c r="P230" s="177"/>
      <c r="Q230" s="177"/>
      <c r="R230" s="177"/>
      <c r="S230" s="177"/>
      <c r="T230" s="177"/>
      <c r="U230" s="177"/>
      <c r="V230" s="177"/>
      <c r="W230" s="177"/>
      <c r="X230" s="177"/>
      <c r="Y230" s="177"/>
      <c r="Z230" s="177"/>
      <c r="AA230" s="177"/>
      <c r="AB230" s="177"/>
      <c r="AC230" s="177"/>
      <c r="AD230" s="177"/>
      <c r="AE230" s="177"/>
      <c r="AF230" s="177"/>
      <c r="AG230" s="177"/>
      <c r="AH230" s="177"/>
      <c r="AI230" s="177"/>
      <c r="AJ230" s="177"/>
      <c r="AK230" s="177"/>
      <c r="AL230" s="177"/>
      <c r="AM230" s="177"/>
      <c r="AN230" s="177"/>
      <c r="AO230" s="177"/>
      <c r="AP230" s="177"/>
      <c r="AQ230" s="177"/>
      <c r="AR230" s="177"/>
      <c r="AS230" s="177"/>
      <c r="AT230" s="177"/>
      <c r="AU230" s="177"/>
      <c r="AV230" s="177"/>
      <c r="AW230" s="177"/>
      <c r="AX230" s="177"/>
      <c r="AY230" s="177"/>
      <c r="AZ230" s="177"/>
    </row>
    <row r="231" spans="2:52" x14ac:dyDescent="0.25">
      <c r="B231" s="177"/>
      <c r="C231" s="177"/>
      <c r="D231" s="177"/>
      <c r="E231" s="177"/>
      <c r="F231" s="177"/>
      <c r="G231" s="177"/>
      <c r="H231" s="177"/>
      <c r="I231" s="177"/>
      <c r="J231" s="177"/>
      <c r="K231" s="177"/>
      <c r="L231" s="177"/>
      <c r="M231" s="177"/>
      <c r="N231" s="177"/>
      <c r="O231" s="177"/>
      <c r="P231" s="177"/>
      <c r="Q231" s="177"/>
      <c r="R231" s="177"/>
      <c r="S231" s="177"/>
      <c r="T231" s="177"/>
      <c r="U231" s="177"/>
      <c r="V231" s="177"/>
      <c r="W231" s="177"/>
      <c r="X231" s="177"/>
      <c r="Y231" s="177"/>
      <c r="Z231" s="177"/>
      <c r="AA231" s="177"/>
      <c r="AB231" s="177"/>
      <c r="AC231" s="177"/>
      <c r="AD231" s="177"/>
      <c r="AE231" s="177"/>
      <c r="AF231" s="177"/>
      <c r="AG231" s="177"/>
      <c r="AH231" s="177"/>
      <c r="AI231" s="177"/>
      <c r="AJ231" s="177"/>
      <c r="AK231" s="177"/>
      <c r="AL231" s="177"/>
      <c r="AM231" s="177"/>
      <c r="AN231" s="177"/>
      <c r="AO231" s="177"/>
      <c r="AP231" s="177"/>
      <c r="AQ231" s="177"/>
      <c r="AR231" s="177"/>
      <c r="AS231" s="177"/>
      <c r="AT231" s="177"/>
      <c r="AU231" s="177"/>
      <c r="AV231" s="177"/>
      <c r="AW231" s="177"/>
      <c r="AX231" s="177"/>
      <c r="AY231" s="177"/>
      <c r="AZ231" s="177"/>
    </row>
    <row r="232" spans="2:52" x14ac:dyDescent="0.25">
      <c r="B232" s="177"/>
      <c r="C232" s="177"/>
      <c r="D232" s="177"/>
      <c r="E232" s="177"/>
      <c r="F232" s="177"/>
      <c r="G232" s="177"/>
      <c r="H232" s="177"/>
      <c r="I232" s="177"/>
      <c r="J232" s="177"/>
      <c r="K232" s="177"/>
      <c r="L232" s="177"/>
      <c r="M232" s="177"/>
      <c r="N232" s="177"/>
      <c r="O232" s="177"/>
      <c r="P232" s="177"/>
      <c r="Q232" s="177"/>
      <c r="R232" s="177"/>
      <c r="S232" s="177"/>
      <c r="T232" s="177"/>
      <c r="U232" s="177"/>
      <c r="V232" s="177"/>
      <c r="W232" s="177"/>
      <c r="X232" s="177"/>
      <c r="Y232" s="177"/>
      <c r="Z232" s="177"/>
      <c r="AA232" s="177"/>
      <c r="AB232" s="177"/>
      <c r="AC232" s="177"/>
      <c r="AD232" s="177"/>
      <c r="AE232" s="177"/>
      <c r="AF232" s="177"/>
      <c r="AG232" s="177"/>
      <c r="AH232" s="177"/>
      <c r="AI232" s="177"/>
      <c r="AJ232" s="177"/>
      <c r="AK232" s="177"/>
      <c r="AL232" s="177"/>
      <c r="AM232" s="177"/>
      <c r="AN232" s="177"/>
      <c r="AO232" s="177"/>
      <c r="AP232" s="177"/>
      <c r="AQ232" s="177"/>
      <c r="AR232" s="177"/>
      <c r="AS232" s="177"/>
      <c r="AT232" s="177"/>
      <c r="AU232" s="177"/>
      <c r="AV232" s="177"/>
      <c r="AW232" s="177"/>
      <c r="AX232" s="177"/>
      <c r="AY232" s="177"/>
      <c r="AZ232" s="177"/>
    </row>
    <row r="233" spans="2:52" x14ac:dyDescent="0.25">
      <c r="B233" s="177"/>
      <c r="C233" s="177"/>
      <c r="D233" s="177"/>
      <c r="E233" s="177"/>
      <c r="F233" s="177"/>
      <c r="G233" s="177"/>
      <c r="H233" s="177"/>
      <c r="I233" s="177"/>
      <c r="J233" s="177"/>
      <c r="K233" s="177"/>
      <c r="L233" s="177"/>
      <c r="M233" s="177"/>
      <c r="N233" s="177"/>
      <c r="O233" s="177"/>
      <c r="P233" s="177"/>
      <c r="Q233" s="177"/>
      <c r="R233" s="177"/>
      <c r="S233" s="177"/>
      <c r="T233" s="177"/>
      <c r="U233" s="177"/>
      <c r="V233" s="177"/>
      <c r="W233" s="177"/>
      <c r="X233" s="177"/>
      <c r="Y233" s="177"/>
      <c r="Z233" s="177"/>
      <c r="AA233" s="177"/>
      <c r="AB233" s="177"/>
      <c r="AC233" s="177"/>
      <c r="AD233" s="177"/>
      <c r="AE233" s="177"/>
      <c r="AF233" s="177"/>
      <c r="AG233" s="177"/>
      <c r="AH233" s="177"/>
      <c r="AI233" s="177"/>
      <c r="AJ233" s="177"/>
      <c r="AK233" s="177"/>
      <c r="AL233" s="177"/>
      <c r="AM233" s="177"/>
      <c r="AN233" s="177"/>
      <c r="AO233" s="177"/>
      <c r="AP233" s="177"/>
      <c r="AQ233" s="177"/>
      <c r="AR233" s="177"/>
      <c r="AS233" s="177"/>
      <c r="AT233" s="177"/>
      <c r="AU233" s="177"/>
      <c r="AV233" s="177"/>
      <c r="AW233" s="177"/>
      <c r="AX233" s="177"/>
      <c r="AY233" s="177"/>
      <c r="AZ233" s="177"/>
    </row>
    <row r="234" spans="2:52" x14ac:dyDescent="0.25">
      <c r="B234" s="177"/>
      <c r="C234" s="177"/>
      <c r="D234" s="177"/>
      <c r="E234" s="177"/>
      <c r="F234" s="177"/>
      <c r="G234" s="177"/>
      <c r="H234" s="177"/>
      <c r="I234" s="177"/>
      <c r="J234" s="177"/>
      <c r="K234" s="177"/>
      <c r="L234" s="177"/>
      <c r="M234" s="177"/>
      <c r="N234" s="177"/>
      <c r="O234" s="177"/>
      <c r="P234" s="177"/>
      <c r="Q234" s="177"/>
      <c r="R234" s="177"/>
      <c r="S234" s="177"/>
      <c r="T234" s="177"/>
      <c r="U234" s="177"/>
      <c r="V234" s="177"/>
      <c r="W234" s="177"/>
      <c r="X234" s="177"/>
      <c r="Y234" s="177"/>
      <c r="Z234" s="177"/>
      <c r="AA234" s="177"/>
      <c r="AB234" s="177"/>
      <c r="AC234" s="177"/>
      <c r="AD234" s="177"/>
      <c r="AE234" s="177"/>
      <c r="AF234" s="177"/>
      <c r="AG234" s="177"/>
      <c r="AH234" s="177"/>
      <c r="AI234" s="177"/>
      <c r="AJ234" s="177"/>
      <c r="AK234" s="177"/>
      <c r="AL234" s="177"/>
      <c r="AM234" s="177"/>
      <c r="AN234" s="177"/>
      <c r="AO234" s="177"/>
      <c r="AP234" s="177"/>
      <c r="AQ234" s="177"/>
      <c r="AR234" s="177"/>
      <c r="AS234" s="177"/>
      <c r="AT234" s="177"/>
      <c r="AU234" s="177"/>
      <c r="AV234" s="177"/>
      <c r="AW234" s="177"/>
      <c r="AX234" s="177"/>
      <c r="AY234" s="177"/>
      <c r="AZ234" s="177"/>
    </row>
    <row r="235" spans="2:52" x14ac:dyDescent="0.25">
      <c r="B235" s="177"/>
      <c r="C235" s="177"/>
      <c r="D235" s="177"/>
      <c r="E235" s="177"/>
      <c r="F235" s="177"/>
      <c r="G235" s="177"/>
      <c r="H235" s="177"/>
      <c r="I235" s="177"/>
      <c r="J235" s="177"/>
      <c r="K235" s="177"/>
      <c r="L235" s="177"/>
      <c r="M235" s="177"/>
      <c r="N235" s="177"/>
      <c r="O235" s="177"/>
      <c r="P235" s="177"/>
      <c r="Q235" s="177"/>
      <c r="R235" s="177"/>
      <c r="S235" s="177"/>
      <c r="T235" s="177"/>
      <c r="U235" s="177"/>
      <c r="V235" s="177"/>
      <c r="W235" s="177"/>
      <c r="X235" s="177"/>
      <c r="Y235" s="177"/>
      <c r="Z235" s="177"/>
      <c r="AA235" s="177"/>
      <c r="AB235" s="177"/>
      <c r="AC235" s="177"/>
      <c r="AD235" s="177"/>
      <c r="AE235" s="177"/>
      <c r="AF235" s="177"/>
      <c r="AG235" s="177"/>
      <c r="AH235" s="177"/>
      <c r="AI235" s="177"/>
      <c r="AJ235" s="177"/>
      <c r="AK235" s="177"/>
      <c r="AL235" s="177"/>
      <c r="AM235" s="177"/>
      <c r="AN235" s="177"/>
      <c r="AO235" s="177"/>
      <c r="AP235" s="177"/>
      <c r="AQ235" s="177"/>
      <c r="AR235" s="177"/>
      <c r="AS235" s="177"/>
      <c r="AT235" s="177"/>
      <c r="AU235" s="177"/>
      <c r="AV235" s="177"/>
      <c r="AW235" s="177"/>
      <c r="AX235" s="177"/>
      <c r="AY235" s="177"/>
      <c r="AZ235" s="177"/>
    </row>
    <row r="236" spans="2:52" x14ac:dyDescent="0.25">
      <c r="B236" s="177"/>
      <c r="C236" s="177"/>
      <c r="D236" s="177"/>
      <c r="E236" s="177"/>
      <c r="F236" s="177"/>
      <c r="G236" s="177"/>
      <c r="H236" s="177"/>
      <c r="I236" s="177"/>
      <c r="J236" s="177"/>
      <c r="K236" s="177"/>
      <c r="L236" s="177"/>
      <c r="M236" s="177"/>
      <c r="N236" s="177"/>
      <c r="O236" s="177"/>
      <c r="P236" s="177"/>
      <c r="Q236" s="177"/>
      <c r="R236" s="177"/>
      <c r="S236" s="177"/>
      <c r="T236" s="177"/>
      <c r="U236" s="177"/>
      <c r="V236" s="177"/>
      <c r="W236" s="177"/>
      <c r="X236" s="177"/>
      <c r="Y236" s="177"/>
      <c r="Z236" s="177"/>
      <c r="AA236" s="177"/>
      <c r="AB236" s="177"/>
      <c r="AC236" s="177"/>
      <c r="AD236" s="177"/>
      <c r="AE236" s="177"/>
      <c r="AF236" s="177"/>
      <c r="AG236" s="177"/>
      <c r="AH236" s="177"/>
      <c r="AI236" s="177"/>
      <c r="AJ236" s="177"/>
      <c r="AK236" s="177"/>
      <c r="AL236" s="177"/>
      <c r="AM236" s="177"/>
      <c r="AN236" s="177"/>
      <c r="AO236" s="177"/>
      <c r="AP236" s="177"/>
      <c r="AQ236" s="177"/>
      <c r="AR236" s="177"/>
      <c r="AS236" s="177"/>
      <c r="AT236" s="177"/>
      <c r="AU236" s="177"/>
      <c r="AV236" s="177"/>
      <c r="AW236" s="177"/>
      <c r="AX236" s="177"/>
      <c r="AY236" s="177"/>
      <c r="AZ236" s="177"/>
    </row>
    <row r="237" spans="2:52" x14ac:dyDescent="0.25">
      <c r="B237" s="177"/>
      <c r="C237" s="177"/>
      <c r="D237" s="177"/>
      <c r="E237" s="177"/>
      <c r="F237" s="177"/>
      <c r="G237" s="177"/>
      <c r="H237" s="177"/>
      <c r="I237" s="177"/>
      <c r="J237" s="177"/>
      <c r="K237" s="177"/>
      <c r="L237" s="177"/>
      <c r="M237" s="177"/>
      <c r="N237" s="177"/>
      <c r="O237" s="177"/>
      <c r="P237" s="177"/>
      <c r="Q237" s="177"/>
      <c r="R237" s="177"/>
      <c r="S237" s="177"/>
      <c r="T237" s="177"/>
      <c r="U237" s="177"/>
      <c r="V237" s="177"/>
      <c r="W237" s="177"/>
      <c r="X237" s="177"/>
      <c r="Y237" s="177"/>
      <c r="Z237" s="177"/>
      <c r="AA237" s="177"/>
      <c r="AB237" s="177"/>
      <c r="AC237" s="177"/>
      <c r="AD237" s="177"/>
      <c r="AE237" s="177"/>
      <c r="AF237" s="177"/>
      <c r="AG237" s="177"/>
      <c r="AH237" s="177"/>
      <c r="AI237" s="177"/>
      <c r="AJ237" s="177"/>
      <c r="AK237" s="177"/>
      <c r="AL237" s="177"/>
      <c r="AM237" s="177"/>
      <c r="AN237" s="177"/>
      <c r="AO237" s="177"/>
      <c r="AP237" s="177"/>
      <c r="AQ237" s="177"/>
      <c r="AR237" s="177"/>
      <c r="AS237" s="177"/>
      <c r="AT237" s="177"/>
      <c r="AU237" s="177"/>
      <c r="AV237" s="177"/>
      <c r="AW237" s="177"/>
      <c r="AX237" s="177"/>
      <c r="AY237" s="177"/>
      <c r="AZ237" s="177"/>
    </row>
    <row r="238" spans="2:52" x14ac:dyDescent="0.25">
      <c r="B238" s="177"/>
      <c r="C238" s="177"/>
      <c r="D238" s="177"/>
      <c r="E238" s="177"/>
      <c r="F238" s="177"/>
      <c r="G238" s="177"/>
      <c r="H238" s="177"/>
      <c r="I238" s="177"/>
      <c r="J238" s="177"/>
      <c r="K238" s="177"/>
      <c r="L238" s="177"/>
      <c r="M238" s="177"/>
      <c r="N238" s="177"/>
      <c r="O238" s="177"/>
      <c r="P238" s="177"/>
      <c r="Q238" s="177"/>
      <c r="R238" s="177"/>
      <c r="S238" s="177"/>
      <c r="T238" s="177"/>
      <c r="U238" s="177"/>
      <c r="V238" s="177"/>
      <c r="W238" s="177"/>
      <c r="X238" s="177"/>
      <c r="Y238" s="177"/>
      <c r="Z238" s="177"/>
      <c r="AA238" s="177"/>
      <c r="AB238" s="177"/>
      <c r="AC238" s="177"/>
      <c r="AD238" s="177"/>
      <c r="AE238" s="177"/>
      <c r="AF238" s="177"/>
      <c r="AG238" s="177"/>
      <c r="AH238" s="177"/>
      <c r="AI238" s="177"/>
      <c r="AJ238" s="177"/>
      <c r="AK238" s="177"/>
      <c r="AL238" s="177"/>
      <c r="AM238" s="177"/>
      <c r="AN238" s="177"/>
      <c r="AO238" s="177"/>
      <c r="AP238" s="177"/>
      <c r="AQ238" s="177"/>
      <c r="AR238" s="177"/>
      <c r="AS238" s="177"/>
      <c r="AT238" s="177"/>
      <c r="AU238" s="177"/>
      <c r="AV238" s="177"/>
      <c r="AW238" s="177"/>
      <c r="AX238" s="177"/>
      <c r="AY238" s="177"/>
      <c r="AZ238" s="177"/>
    </row>
    <row r="239" spans="2:52" x14ac:dyDescent="0.25">
      <c r="B239" s="177"/>
      <c r="C239" s="177"/>
      <c r="D239" s="177"/>
      <c r="E239" s="177"/>
      <c r="F239" s="177"/>
      <c r="G239" s="177"/>
      <c r="H239" s="177"/>
      <c r="I239" s="177"/>
      <c r="J239" s="177"/>
      <c r="K239" s="177"/>
      <c r="L239" s="177"/>
      <c r="M239" s="177"/>
      <c r="N239" s="177"/>
      <c r="O239" s="177"/>
      <c r="P239" s="177"/>
      <c r="Q239" s="177"/>
      <c r="R239" s="177"/>
      <c r="S239" s="177"/>
      <c r="T239" s="177"/>
      <c r="U239" s="177"/>
      <c r="V239" s="177"/>
      <c r="W239" s="177"/>
      <c r="X239" s="177"/>
      <c r="Y239" s="177"/>
      <c r="Z239" s="177"/>
      <c r="AA239" s="177"/>
      <c r="AB239" s="177"/>
      <c r="AC239" s="177"/>
      <c r="AD239" s="177"/>
      <c r="AE239" s="177"/>
      <c r="AF239" s="177"/>
      <c r="AG239" s="177"/>
      <c r="AH239" s="177"/>
      <c r="AI239" s="177"/>
      <c r="AJ239" s="177"/>
      <c r="AK239" s="177"/>
      <c r="AL239" s="177"/>
      <c r="AM239" s="177"/>
      <c r="AN239" s="177"/>
      <c r="AO239" s="177"/>
      <c r="AP239" s="177"/>
      <c r="AQ239" s="177"/>
      <c r="AR239" s="177"/>
      <c r="AS239" s="177"/>
      <c r="AT239" s="177"/>
      <c r="AU239" s="177"/>
      <c r="AV239" s="177"/>
      <c r="AW239" s="177"/>
      <c r="AX239" s="177"/>
      <c r="AY239" s="177"/>
      <c r="AZ239" s="177"/>
    </row>
    <row r="240" spans="2:52" x14ac:dyDescent="0.25">
      <c r="B240" s="177"/>
      <c r="C240" s="177"/>
      <c r="D240" s="177"/>
      <c r="E240" s="177"/>
      <c r="F240" s="177"/>
      <c r="G240" s="177"/>
      <c r="H240" s="177"/>
      <c r="I240" s="177"/>
      <c r="J240" s="177"/>
      <c r="K240" s="177"/>
      <c r="L240" s="177"/>
      <c r="M240" s="177"/>
      <c r="N240" s="177"/>
      <c r="O240" s="177"/>
      <c r="P240" s="177"/>
      <c r="Q240" s="177"/>
      <c r="R240" s="177"/>
      <c r="S240" s="177"/>
      <c r="T240" s="177"/>
      <c r="U240" s="177"/>
      <c r="V240" s="177"/>
      <c r="W240" s="177"/>
      <c r="X240" s="177"/>
      <c r="Y240" s="177"/>
      <c r="Z240" s="177"/>
      <c r="AA240" s="177"/>
      <c r="AB240" s="177"/>
      <c r="AC240" s="177"/>
      <c r="AD240" s="177"/>
      <c r="AE240" s="177"/>
      <c r="AF240" s="177"/>
      <c r="AG240" s="177"/>
      <c r="AH240" s="177"/>
      <c r="AI240" s="177"/>
      <c r="AJ240" s="177"/>
      <c r="AK240" s="177"/>
      <c r="AL240" s="177"/>
      <c r="AM240" s="177"/>
      <c r="AN240" s="177"/>
      <c r="AO240" s="177"/>
      <c r="AP240" s="177"/>
      <c r="AQ240" s="177"/>
      <c r="AR240" s="177"/>
      <c r="AS240" s="177"/>
      <c r="AT240" s="177"/>
      <c r="AU240" s="177"/>
      <c r="AV240" s="177"/>
      <c r="AW240" s="177"/>
      <c r="AX240" s="177"/>
      <c r="AY240" s="177"/>
      <c r="AZ240" s="177"/>
    </row>
    <row r="241" spans="2:52" x14ac:dyDescent="0.25">
      <c r="B241" s="177"/>
      <c r="C241" s="177"/>
      <c r="D241" s="177"/>
      <c r="E241" s="177"/>
      <c r="F241" s="177"/>
      <c r="G241" s="177"/>
      <c r="H241" s="177"/>
      <c r="I241" s="177"/>
      <c r="J241" s="177"/>
      <c r="K241" s="177"/>
      <c r="L241" s="177"/>
      <c r="M241" s="177"/>
      <c r="N241" s="177"/>
      <c r="O241" s="177"/>
      <c r="P241" s="177"/>
      <c r="Q241" s="177"/>
      <c r="R241" s="177"/>
      <c r="S241" s="177"/>
      <c r="T241" s="177"/>
      <c r="U241" s="177"/>
      <c r="V241" s="177"/>
      <c r="W241" s="177"/>
      <c r="X241" s="177"/>
      <c r="Y241" s="177"/>
      <c r="Z241" s="177"/>
      <c r="AA241" s="177"/>
      <c r="AB241" s="177"/>
      <c r="AC241" s="177"/>
      <c r="AD241" s="177"/>
      <c r="AE241" s="177"/>
      <c r="AF241" s="177"/>
      <c r="AG241" s="177"/>
      <c r="AH241" s="177"/>
      <c r="AI241" s="177"/>
      <c r="AJ241" s="177"/>
      <c r="AK241" s="177"/>
      <c r="AL241" s="177"/>
      <c r="AM241" s="177"/>
      <c r="AN241" s="177"/>
      <c r="AO241" s="177"/>
      <c r="AP241" s="177"/>
      <c r="AQ241" s="177"/>
      <c r="AR241" s="177"/>
      <c r="AS241" s="177"/>
      <c r="AT241" s="177"/>
      <c r="AU241" s="177"/>
      <c r="AV241" s="177"/>
      <c r="AW241" s="177"/>
      <c r="AX241" s="177"/>
      <c r="AY241" s="177"/>
      <c r="AZ241" s="177"/>
    </row>
    <row r="242" spans="2:52" x14ac:dyDescent="0.25">
      <c r="B242" s="177"/>
      <c r="C242" s="177"/>
      <c r="D242" s="177"/>
      <c r="E242" s="177"/>
      <c r="F242" s="177"/>
      <c r="G242" s="177"/>
      <c r="H242" s="177"/>
      <c r="I242" s="177"/>
      <c r="J242" s="177"/>
      <c r="K242" s="177"/>
      <c r="L242" s="177"/>
      <c r="M242" s="177"/>
      <c r="N242" s="177"/>
      <c r="O242" s="177"/>
      <c r="P242" s="177"/>
      <c r="Q242" s="177"/>
      <c r="R242" s="177"/>
      <c r="S242" s="177"/>
      <c r="T242" s="177"/>
      <c r="U242" s="177"/>
      <c r="V242" s="177"/>
      <c r="W242" s="177"/>
      <c r="X242" s="177"/>
      <c r="Y242" s="177"/>
      <c r="Z242" s="177"/>
      <c r="AA242" s="177"/>
      <c r="AB242" s="177"/>
      <c r="AC242" s="177"/>
      <c r="AD242" s="177"/>
      <c r="AE242" s="177"/>
      <c r="AF242" s="177"/>
      <c r="AG242" s="177"/>
      <c r="AH242" s="177"/>
      <c r="AI242" s="177"/>
      <c r="AJ242" s="177"/>
      <c r="AK242" s="177"/>
      <c r="AL242" s="177"/>
      <c r="AM242" s="177"/>
      <c r="AN242" s="177"/>
      <c r="AO242" s="177"/>
      <c r="AP242" s="177"/>
      <c r="AQ242" s="177"/>
      <c r="AR242" s="177"/>
      <c r="AS242" s="177"/>
      <c r="AT242" s="177"/>
      <c r="AU242" s="177"/>
      <c r="AV242" s="177"/>
      <c r="AW242" s="177"/>
      <c r="AX242" s="177"/>
      <c r="AY242" s="177"/>
      <c r="AZ242" s="177"/>
    </row>
    <row r="243" spans="2:52" x14ac:dyDescent="0.25">
      <c r="B243" s="177"/>
      <c r="C243" s="177"/>
      <c r="D243" s="177"/>
      <c r="E243" s="177"/>
      <c r="F243" s="177"/>
      <c r="G243" s="177"/>
      <c r="H243" s="177"/>
      <c r="I243" s="177"/>
      <c r="J243" s="177"/>
      <c r="K243" s="177"/>
      <c r="L243" s="177"/>
      <c r="M243" s="177"/>
      <c r="N243" s="177"/>
      <c r="O243" s="177"/>
      <c r="P243" s="177"/>
      <c r="Q243" s="177"/>
      <c r="R243" s="177"/>
      <c r="S243" s="177"/>
      <c r="T243" s="177"/>
      <c r="U243" s="177"/>
      <c r="V243" s="177"/>
      <c r="W243" s="177"/>
      <c r="X243" s="177"/>
      <c r="Y243" s="177"/>
      <c r="Z243" s="177"/>
      <c r="AA243" s="177"/>
      <c r="AB243" s="177"/>
      <c r="AC243" s="177"/>
      <c r="AD243" s="177"/>
      <c r="AE243" s="177"/>
      <c r="AF243" s="177"/>
      <c r="AG243" s="177"/>
      <c r="AH243" s="177"/>
      <c r="AI243" s="177"/>
      <c r="AJ243" s="177"/>
      <c r="AK243" s="177"/>
      <c r="AL243" s="177"/>
      <c r="AM243" s="177"/>
      <c r="AN243" s="177"/>
      <c r="AO243" s="177"/>
      <c r="AP243" s="177"/>
      <c r="AQ243" s="177"/>
      <c r="AR243" s="177"/>
      <c r="AS243" s="177"/>
      <c r="AT243" s="177"/>
      <c r="AU243" s="177"/>
      <c r="AV243" s="177"/>
      <c r="AW243" s="177"/>
      <c r="AX243" s="177"/>
      <c r="AY243" s="177"/>
      <c r="AZ243" s="177"/>
    </row>
    <row r="244" spans="2:52" x14ac:dyDescent="0.25">
      <c r="B244" s="177"/>
      <c r="C244" s="177"/>
      <c r="D244" s="177"/>
      <c r="E244" s="177"/>
      <c r="F244" s="177"/>
      <c r="G244" s="177"/>
      <c r="H244" s="177"/>
      <c r="I244" s="177"/>
      <c r="J244" s="177"/>
      <c r="K244" s="177"/>
      <c r="L244" s="177"/>
      <c r="M244" s="177"/>
      <c r="N244" s="177"/>
      <c r="O244" s="177"/>
      <c r="P244" s="177"/>
      <c r="Q244" s="177"/>
      <c r="R244" s="177"/>
      <c r="S244" s="177"/>
      <c r="T244" s="177"/>
      <c r="U244" s="177"/>
      <c r="V244" s="177"/>
      <c r="W244" s="177"/>
      <c r="X244" s="177"/>
      <c r="Y244" s="177"/>
      <c r="Z244" s="177"/>
      <c r="AA244" s="177"/>
      <c r="AB244" s="177"/>
      <c r="AC244" s="177"/>
      <c r="AD244" s="177"/>
      <c r="AE244" s="177"/>
      <c r="AF244" s="177"/>
      <c r="AG244" s="177"/>
      <c r="AH244" s="177"/>
      <c r="AI244" s="177"/>
      <c r="AJ244" s="177"/>
      <c r="AK244" s="177"/>
      <c r="AL244" s="177"/>
      <c r="AM244" s="177"/>
      <c r="AN244" s="177"/>
      <c r="AO244" s="177"/>
      <c r="AP244" s="177"/>
      <c r="AQ244" s="177"/>
      <c r="AR244" s="177"/>
      <c r="AS244" s="177"/>
      <c r="AT244" s="177"/>
      <c r="AU244" s="177"/>
      <c r="AV244" s="177"/>
      <c r="AW244" s="177"/>
      <c r="AX244" s="177"/>
      <c r="AY244" s="177"/>
      <c r="AZ244" s="177"/>
    </row>
    <row r="245" spans="2:52" x14ac:dyDescent="0.25">
      <c r="B245" s="177"/>
      <c r="C245" s="177"/>
      <c r="D245" s="177"/>
      <c r="E245" s="177"/>
      <c r="F245" s="177"/>
      <c r="G245" s="177"/>
      <c r="H245" s="177"/>
      <c r="I245" s="177"/>
      <c r="J245" s="177"/>
      <c r="K245" s="177"/>
      <c r="L245" s="177"/>
      <c r="M245" s="177"/>
      <c r="N245" s="177"/>
      <c r="O245" s="177"/>
      <c r="P245" s="177"/>
      <c r="Q245" s="177"/>
      <c r="R245" s="177"/>
      <c r="S245" s="177"/>
      <c r="T245" s="177"/>
      <c r="U245" s="177"/>
      <c r="V245" s="177"/>
      <c r="W245" s="177"/>
      <c r="X245" s="177"/>
      <c r="Y245" s="177"/>
      <c r="Z245" s="177"/>
      <c r="AA245" s="177"/>
      <c r="AB245" s="177"/>
      <c r="AC245" s="177"/>
      <c r="AD245" s="177"/>
      <c r="AE245" s="177"/>
      <c r="AF245" s="177"/>
      <c r="AG245" s="177"/>
      <c r="AH245" s="177"/>
      <c r="AI245" s="177"/>
      <c r="AJ245" s="177"/>
      <c r="AK245" s="177"/>
      <c r="AL245" s="177"/>
      <c r="AM245" s="177"/>
      <c r="AN245" s="177"/>
      <c r="AO245" s="177"/>
      <c r="AP245" s="177"/>
      <c r="AQ245" s="177"/>
      <c r="AR245" s="177"/>
      <c r="AS245" s="177"/>
      <c r="AT245" s="177"/>
      <c r="AU245" s="177"/>
      <c r="AV245" s="177"/>
      <c r="AW245" s="177"/>
      <c r="AX245" s="177"/>
      <c r="AY245" s="177"/>
      <c r="AZ245" s="177"/>
    </row>
    <row r="246" spans="2:52" x14ac:dyDescent="0.25">
      <c r="B246" s="177"/>
      <c r="C246" s="177"/>
      <c r="D246" s="177"/>
      <c r="E246" s="177"/>
      <c r="F246" s="177"/>
      <c r="G246" s="177"/>
      <c r="H246" s="177"/>
      <c r="I246" s="177"/>
      <c r="J246" s="177"/>
      <c r="K246" s="177"/>
      <c r="L246" s="177"/>
      <c r="M246" s="177"/>
      <c r="N246" s="177"/>
      <c r="O246" s="177"/>
      <c r="P246" s="177"/>
      <c r="Q246" s="177"/>
      <c r="R246" s="177"/>
      <c r="S246" s="177"/>
      <c r="T246" s="177"/>
      <c r="U246" s="177"/>
      <c r="V246" s="177"/>
      <c r="W246" s="177"/>
      <c r="X246" s="177"/>
      <c r="Y246" s="177"/>
      <c r="Z246" s="177"/>
      <c r="AA246" s="177"/>
      <c r="AB246" s="177"/>
      <c r="AC246" s="177"/>
      <c r="AD246" s="177"/>
      <c r="AE246" s="177"/>
      <c r="AF246" s="177"/>
      <c r="AG246" s="177"/>
      <c r="AH246" s="177"/>
      <c r="AI246" s="177"/>
      <c r="AJ246" s="177"/>
      <c r="AK246" s="177"/>
      <c r="AL246" s="177"/>
      <c r="AM246" s="177"/>
      <c r="AN246" s="177"/>
      <c r="AO246" s="177"/>
      <c r="AP246" s="177"/>
      <c r="AQ246" s="177"/>
      <c r="AR246" s="177"/>
      <c r="AS246" s="177"/>
      <c r="AT246" s="177"/>
      <c r="AU246" s="177"/>
      <c r="AV246" s="177"/>
      <c r="AW246" s="177"/>
      <c r="AX246" s="177"/>
      <c r="AY246" s="177"/>
      <c r="AZ246" s="177"/>
    </row>
    <row r="247" spans="2:52" x14ac:dyDescent="0.25">
      <c r="B247" s="177"/>
      <c r="C247" s="177"/>
      <c r="D247" s="177"/>
      <c r="E247" s="177"/>
      <c r="F247" s="177"/>
      <c r="G247" s="177"/>
      <c r="H247" s="177"/>
      <c r="I247" s="177"/>
      <c r="J247" s="177"/>
      <c r="K247" s="177"/>
      <c r="L247" s="177"/>
      <c r="M247" s="177"/>
      <c r="N247" s="177"/>
      <c r="O247" s="177"/>
      <c r="P247" s="177"/>
      <c r="Q247" s="177"/>
      <c r="R247" s="177"/>
      <c r="S247" s="177"/>
      <c r="T247" s="177"/>
      <c r="U247" s="177"/>
      <c r="V247" s="177"/>
      <c r="W247" s="177"/>
      <c r="X247" s="177"/>
      <c r="Y247" s="177"/>
      <c r="Z247" s="177"/>
      <c r="AA247" s="177"/>
      <c r="AB247" s="177"/>
      <c r="AC247" s="177"/>
      <c r="AD247" s="177"/>
      <c r="AE247" s="177"/>
      <c r="AF247" s="177"/>
      <c r="AG247" s="177"/>
      <c r="AH247" s="177"/>
      <c r="AI247" s="177"/>
      <c r="AJ247" s="177"/>
      <c r="AK247" s="177"/>
      <c r="AL247" s="177"/>
      <c r="AM247" s="177"/>
      <c r="AN247" s="177"/>
      <c r="AO247" s="177"/>
      <c r="AP247" s="177"/>
      <c r="AQ247" s="177"/>
      <c r="AR247" s="177"/>
      <c r="AS247" s="177"/>
      <c r="AT247" s="177"/>
      <c r="AU247" s="177"/>
      <c r="AV247" s="177"/>
      <c r="AW247" s="177"/>
      <c r="AX247" s="177"/>
      <c r="AY247" s="177"/>
      <c r="AZ247" s="177"/>
    </row>
    <row r="248" spans="2:52" x14ac:dyDescent="0.25">
      <c r="B248" s="177"/>
      <c r="C248" s="177"/>
      <c r="D248" s="177"/>
      <c r="E248" s="177"/>
      <c r="F248" s="177"/>
      <c r="G248" s="177"/>
      <c r="H248" s="177"/>
      <c r="I248" s="177"/>
      <c r="J248" s="177"/>
      <c r="K248" s="177"/>
      <c r="L248" s="177"/>
      <c r="M248" s="177"/>
      <c r="N248" s="177"/>
      <c r="O248" s="177"/>
      <c r="P248" s="177"/>
      <c r="Q248" s="177"/>
      <c r="R248" s="177"/>
      <c r="S248" s="177"/>
      <c r="T248" s="177"/>
      <c r="U248" s="177"/>
      <c r="V248" s="177"/>
      <c r="W248" s="177"/>
      <c r="X248" s="177"/>
      <c r="Y248" s="177"/>
      <c r="Z248" s="177"/>
      <c r="AA248" s="177"/>
      <c r="AB248" s="177"/>
      <c r="AC248" s="177"/>
      <c r="AD248" s="177"/>
      <c r="AE248" s="177"/>
      <c r="AF248" s="177"/>
      <c r="AG248" s="177"/>
      <c r="AH248" s="177"/>
      <c r="AI248" s="177"/>
      <c r="AJ248" s="177"/>
      <c r="AK248" s="177"/>
      <c r="AL248" s="177"/>
      <c r="AM248" s="177"/>
      <c r="AN248" s="177"/>
      <c r="AO248" s="177"/>
      <c r="AP248" s="177"/>
      <c r="AQ248" s="177"/>
      <c r="AR248" s="177"/>
      <c r="AS248" s="177"/>
      <c r="AT248" s="177"/>
      <c r="AU248" s="177"/>
      <c r="AV248" s="177"/>
      <c r="AW248" s="177"/>
      <c r="AX248" s="177"/>
      <c r="AY248" s="177"/>
      <c r="AZ248" s="177"/>
    </row>
    <row r="249" spans="2:52" x14ac:dyDescent="0.25">
      <c r="B249" s="177"/>
      <c r="C249" s="177"/>
      <c r="D249" s="177"/>
      <c r="E249" s="177"/>
      <c r="F249" s="177"/>
      <c r="G249" s="177"/>
      <c r="H249" s="177"/>
      <c r="I249" s="177"/>
      <c r="J249" s="177"/>
      <c r="K249" s="177"/>
      <c r="L249" s="177"/>
      <c r="M249" s="177"/>
      <c r="N249" s="177"/>
      <c r="O249" s="177"/>
      <c r="P249" s="177"/>
      <c r="Q249" s="177"/>
      <c r="R249" s="177"/>
      <c r="S249" s="177"/>
      <c r="T249" s="177"/>
      <c r="U249" s="177"/>
      <c r="V249" s="177"/>
      <c r="W249" s="177"/>
      <c r="X249" s="177"/>
      <c r="Y249" s="177"/>
      <c r="Z249" s="177"/>
      <c r="AA249" s="177"/>
      <c r="AB249" s="177"/>
      <c r="AC249" s="177"/>
      <c r="AD249" s="177"/>
      <c r="AE249" s="177"/>
      <c r="AF249" s="177"/>
      <c r="AG249" s="177"/>
      <c r="AH249" s="177"/>
      <c r="AI249" s="177"/>
      <c r="AJ249" s="177"/>
      <c r="AK249" s="177"/>
      <c r="AL249" s="177"/>
      <c r="AM249" s="177"/>
      <c r="AN249" s="177"/>
      <c r="AO249" s="177"/>
      <c r="AP249" s="177"/>
      <c r="AQ249" s="177"/>
      <c r="AR249" s="177"/>
      <c r="AS249" s="177"/>
      <c r="AT249" s="177"/>
      <c r="AU249" s="177"/>
      <c r="AV249" s="177"/>
      <c r="AW249" s="177"/>
      <c r="AX249" s="177"/>
      <c r="AY249" s="177"/>
      <c r="AZ249" s="177"/>
    </row>
    <row r="250" spans="2:52" x14ac:dyDescent="0.25">
      <c r="B250" s="177"/>
      <c r="C250" s="177"/>
      <c r="D250" s="177"/>
      <c r="E250" s="177"/>
      <c r="F250" s="177"/>
      <c r="G250" s="177"/>
      <c r="H250" s="177"/>
      <c r="I250" s="177"/>
      <c r="J250" s="177"/>
      <c r="K250" s="177"/>
      <c r="L250" s="177"/>
      <c r="M250" s="177"/>
      <c r="N250" s="177"/>
      <c r="O250" s="177"/>
      <c r="P250" s="177"/>
      <c r="Q250" s="177"/>
      <c r="R250" s="177"/>
      <c r="S250" s="177"/>
      <c r="T250" s="177"/>
      <c r="U250" s="177"/>
      <c r="V250" s="177"/>
      <c r="W250" s="177"/>
      <c r="X250" s="177"/>
      <c r="Y250" s="177"/>
      <c r="Z250" s="177"/>
      <c r="AA250" s="177"/>
      <c r="AB250" s="177"/>
      <c r="AC250" s="177"/>
      <c r="AD250" s="177"/>
      <c r="AE250" s="177"/>
      <c r="AF250" s="177"/>
      <c r="AG250" s="177"/>
      <c r="AH250" s="177"/>
      <c r="AI250" s="177"/>
      <c r="AJ250" s="177"/>
      <c r="AK250" s="177"/>
      <c r="AL250" s="177"/>
      <c r="AM250" s="177"/>
      <c r="AN250" s="177"/>
      <c r="AO250" s="177"/>
      <c r="AP250" s="177"/>
      <c r="AQ250" s="177"/>
      <c r="AR250" s="177"/>
      <c r="AS250" s="177"/>
      <c r="AT250" s="177"/>
      <c r="AU250" s="177"/>
      <c r="AV250" s="177"/>
      <c r="AW250" s="177"/>
      <c r="AX250" s="177"/>
      <c r="AY250" s="177"/>
      <c r="AZ250" s="177"/>
    </row>
    <row r="251" spans="2:52" x14ac:dyDescent="0.25">
      <c r="B251" s="177"/>
      <c r="C251" s="177"/>
      <c r="D251" s="177"/>
      <c r="E251" s="177"/>
      <c r="F251" s="177"/>
      <c r="G251" s="177"/>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7"/>
      <c r="AY251" s="177"/>
      <c r="AZ251" s="177"/>
    </row>
    <row r="252" spans="2:52" x14ac:dyDescent="0.25">
      <c r="B252" s="177"/>
      <c r="C252" s="177"/>
      <c r="D252" s="177"/>
      <c r="E252" s="177"/>
      <c r="F252" s="177"/>
      <c r="G252" s="177"/>
      <c r="H252" s="177"/>
      <c r="I252" s="177"/>
      <c r="J252" s="177"/>
      <c r="K252" s="177"/>
      <c r="L252" s="177"/>
      <c r="M252" s="177"/>
      <c r="N252" s="177"/>
      <c r="O252" s="177"/>
      <c r="P252" s="177"/>
      <c r="Q252" s="177"/>
      <c r="R252" s="177"/>
      <c r="S252" s="177"/>
      <c r="T252" s="177"/>
      <c r="U252" s="177"/>
      <c r="V252" s="177"/>
      <c r="W252" s="177"/>
      <c r="X252" s="177"/>
      <c r="Y252" s="177"/>
      <c r="Z252" s="177"/>
      <c r="AA252" s="177"/>
      <c r="AB252" s="177"/>
      <c r="AC252" s="177"/>
      <c r="AD252" s="177"/>
      <c r="AE252" s="177"/>
      <c r="AF252" s="177"/>
      <c r="AG252" s="177"/>
      <c r="AH252" s="177"/>
      <c r="AI252" s="177"/>
      <c r="AJ252" s="177"/>
      <c r="AK252" s="177"/>
      <c r="AL252" s="177"/>
      <c r="AM252" s="177"/>
      <c r="AN252" s="177"/>
      <c r="AO252" s="177"/>
      <c r="AP252" s="177"/>
      <c r="AQ252" s="177"/>
      <c r="AR252" s="177"/>
      <c r="AS252" s="177"/>
      <c r="AT252" s="177"/>
      <c r="AU252" s="177"/>
      <c r="AV252" s="177"/>
      <c r="AW252" s="177"/>
      <c r="AX252" s="177"/>
      <c r="AY252" s="177"/>
      <c r="AZ252" s="177"/>
    </row>
    <row r="253" spans="2:52" x14ac:dyDescent="0.25">
      <c r="B253" s="177"/>
      <c r="C253" s="177"/>
      <c r="D253" s="177"/>
      <c r="E253" s="177"/>
      <c r="F253" s="177"/>
      <c r="G253" s="177"/>
      <c r="H253" s="177"/>
      <c r="I253" s="177"/>
      <c r="J253" s="177"/>
      <c r="K253" s="177"/>
      <c r="L253" s="177"/>
      <c r="M253" s="177"/>
      <c r="N253" s="177"/>
      <c r="O253" s="177"/>
      <c r="P253" s="177"/>
      <c r="Q253" s="177"/>
      <c r="R253" s="177"/>
      <c r="S253" s="177"/>
      <c r="T253" s="177"/>
      <c r="U253" s="177"/>
      <c r="V253" s="177"/>
      <c r="W253" s="177"/>
      <c r="X253" s="177"/>
      <c r="Y253" s="177"/>
      <c r="Z253" s="177"/>
      <c r="AA253" s="177"/>
      <c r="AB253" s="177"/>
      <c r="AC253" s="177"/>
      <c r="AD253" s="177"/>
      <c r="AE253" s="177"/>
      <c r="AF253" s="177"/>
      <c r="AG253" s="177"/>
      <c r="AH253" s="177"/>
      <c r="AI253" s="177"/>
      <c r="AJ253" s="177"/>
      <c r="AK253" s="177"/>
      <c r="AL253" s="177"/>
      <c r="AM253" s="177"/>
      <c r="AN253" s="177"/>
      <c r="AO253" s="177"/>
      <c r="AP253" s="177"/>
      <c r="AQ253" s="177"/>
      <c r="AR253" s="177"/>
      <c r="AS253" s="177"/>
      <c r="AT253" s="177"/>
      <c r="AU253" s="177"/>
      <c r="AV253" s="177"/>
      <c r="AW253" s="177"/>
      <c r="AX253" s="177"/>
      <c r="AY253" s="177"/>
      <c r="AZ253" s="177"/>
    </row>
    <row r="254" spans="2:52" x14ac:dyDescent="0.25">
      <c r="B254" s="177"/>
      <c r="C254" s="177"/>
      <c r="D254" s="177"/>
      <c r="E254" s="177"/>
      <c r="F254" s="177"/>
      <c r="G254" s="177"/>
      <c r="H254" s="177"/>
      <c r="I254" s="177"/>
      <c r="J254" s="177"/>
      <c r="K254" s="177"/>
      <c r="L254" s="177"/>
      <c r="M254" s="177"/>
      <c r="N254" s="177"/>
      <c r="O254" s="177"/>
      <c r="P254" s="177"/>
      <c r="Q254" s="177"/>
      <c r="R254" s="177"/>
      <c r="S254" s="177"/>
      <c r="T254" s="177"/>
      <c r="U254" s="177"/>
      <c r="V254" s="177"/>
      <c r="W254" s="177"/>
      <c r="X254" s="177"/>
      <c r="Y254" s="177"/>
      <c r="Z254" s="177"/>
      <c r="AA254" s="177"/>
      <c r="AB254" s="177"/>
      <c r="AC254" s="177"/>
      <c r="AD254" s="177"/>
      <c r="AE254" s="177"/>
      <c r="AF254" s="177"/>
      <c r="AG254" s="177"/>
      <c r="AH254" s="177"/>
      <c r="AI254" s="177"/>
      <c r="AJ254" s="177"/>
      <c r="AK254" s="177"/>
      <c r="AL254" s="177"/>
      <c r="AM254" s="177"/>
      <c r="AN254" s="177"/>
      <c r="AO254" s="177"/>
      <c r="AP254" s="177"/>
      <c r="AQ254" s="177"/>
      <c r="AR254" s="177"/>
      <c r="AS254" s="177"/>
      <c r="AT254" s="177"/>
      <c r="AU254" s="177"/>
      <c r="AV254" s="177"/>
      <c r="AW254" s="177"/>
      <c r="AX254" s="177"/>
      <c r="AY254" s="177"/>
      <c r="AZ254" s="177"/>
    </row>
    <row r="255" spans="2:52" x14ac:dyDescent="0.25">
      <c r="B255" s="177"/>
      <c r="C255" s="177"/>
      <c r="D255" s="177"/>
      <c r="E255" s="177"/>
      <c r="F255" s="177"/>
      <c r="G255" s="177"/>
      <c r="H255" s="177"/>
      <c r="I255" s="177"/>
      <c r="J255" s="177"/>
      <c r="K255" s="177"/>
      <c r="L255" s="177"/>
      <c r="M255" s="177"/>
      <c r="N255" s="177"/>
      <c r="O255" s="177"/>
      <c r="P255" s="177"/>
      <c r="Q255" s="177"/>
      <c r="R255" s="177"/>
      <c r="S255" s="177"/>
      <c r="T255" s="177"/>
      <c r="U255" s="177"/>
      <c r="V255" s="177"/>
      <c r="W255" s="177"/>
      <c r="X255" s="177"/>
      <c r="Y255" s="177"/>
      <c r="Z255" s="177"/>
      <c r="AA255" s="177"/>
      <c r="AB255" s="177"/>
      <c r="AC255" s="177"/>
      <c r="AD255" s="177"/>
      <c r="AE255" s="177"/>
      <c r="AF255" s="177"/>
      <c r="AG255" s="177"/>
      <c r="AH255" s="177"/>
      <c r="AI255" s="177"/>
      <c r="AJ255" s="177"/>
      <c r="AK255" s="177"/>
      <c r="AL255" s="177"/>
      <c r="AM255" s="177"/>
      <c r="AN255" s="177"/>
      <c r="AO255" s="177"/>
      <c r="AP255" s="177"/>
      <c r="AQ255" s="177"/>
      <c r="AR255" s="177"/>
      <c r="AS255" s="177"/>
      <c r="AT255" s="177"/>
      <c r="AU255" s="177"/>
      <c r="AV255" s="177"/>
      <c r="AW255" s="177"/>
      <c r="AX255" s="177"/>
      <c r="AY255" s="177"/>
      <c r="AZ255" s="177"/>
    </row>
    <row r="256" spans="2:52" x14ac:dyDescent="0.25">
      <c r="B256" s="177"/>
      <c r="C256" s="177"/>
      <c r="D256" s="177"/>
      <c r="E256" s="177"/>
      <c r="F256" s="177"/>
      <c r="G256" s="177"/>
      <c r="H256" s="177"/>
      <c r="I256" s="177"/>
      <c r="J256" s="177"/>
      <c r="K256" s="177"/>
      <c r="L256" s="177"/>
      <c r="M256" s="177"/>
      <c r="N256" s="177"/>
      <c r="O256" s="177"/>
      <c r="P256" s="177"/>
      <c r="Q256" s="177"/>
      <c r="R256" s="177"/>
      <c r="S256" s="177"/>
      <c r="T256" s="177"/>
      <c r="U256" s="177"/>
      <c r="V256" s="177"/>
      <c r="W256" s="177"/>
      <c r="X256" s="177"/>
      <c r="Y256" s="177"/>
      <c r="Z256" s="177"/>
      <c r="AA256" s="177"/>
      <c r="AB256" s="177"/>
      <c r="AC256" s="177"/>
      <c r="AD256" s="177"/>
      <c r="AE256" s="177"/>
      <c r="AF256" s="177"/>
      <c r="AG256" s="177"/>
      <c r="AH256" s="177"/>
      <c r="AI256" s="177"/>
      <c r="AJ256" s="177"/>
      <c r="AK256" s="177"/>
      <c r="AL256" s="177"/>
      <c r="AM256" s="177"/>
      <c r="AN256" s="177"/>
      <c r="AO256" s="177"/>
      <c r="AP256" s="177"/>
      <c r="AQ256" s="177"/>
      <c r="AR256" s="177"/>
      <c r="AS256" s="177"/>
      <c r="AT256" s="177"/>
      <c r="AU256" s="177"/>
      <c r="AV256" s="177"/>
      <c r="AW256" s="177"/>
      <c r="AX256" s="177"/>
      <c r="AY256" s="177"/>
      <c r="AZ256" s="177"/>
    </row>
    <row r="257" spans="2:52" x14ac:dyDescent="0.25">
      <c r="B257" s="177"/>
      <c r="C257" s="177"/>
      <c r="D257" s="177"/>
      <c r="E257" s="177"/>
      <c r="F257" s="177"/>
      <c r="G257" s="177"/>
      <c r="H257" s="177"/>
      <c r="I257" s="177"/>
      <c r="J257" s="177"/>
      <c r="K257" s="177"/>
      <c r="L257" s="177"/>
      <c r="M257" s="177"/>
      <c r="N257" s="177"/>
      <c r="O257" s="177"/>
      <c r="P257" s="177"/>
      <c r="Q257" s="177"/>
      <c r="R257" s="177"/>
      <c r="S257" s="177"/>
      <c r="T257" s="177"/>
      <c r="U257" s="177"/>
      <c r="V257" s="177"/>
      <c r="W257" s="177"/>
      <c r="X257" s="177"/>
      <c r="Y257" s="177"/>
      <c r="Z257" s="177"/>
      <c r="AA257" s="177"/>
      <c r="AB257" s="177"/>
      <c r="AC257" s="177"/>
      <c r="AD257" s="177"/>
      <c r="AE257" s="177"/>
      <c r="AF257" s="177"/>
      <c r="AG257" s="177"/>
      <c r="AH257" s="177"/>
      <c r="AI257" s="177"/>
      <c r="AJ257" s="177"/>
      <c r="AK257" s="177"/>
      <c r="AL257" s="177"/>
      <c r="AM257" s="177"/>
      <c r="AN257" s="177"/>
      <c r="AO257" s="177"/>
      <c r="AP257" s="177"/>
      <c r="AQ257" s="177"/>
      <c r="AR257" s="177"/>
      <c r="AS257" s="177"/>
      <c r="AT257" s="177"/>
      <c r="AU257" s="177"/>
      <c r="AV257" s="177"/>
      <c r="AW257" s="177"/>
      <c r="AX257" s="177"/>
      <c r="AY257" s="177"/>
      <c r="AZ257" s="177"/>
    </row>
    <row r="258" spans="2:52" x14ac:dyDescent="0.25">
      <c r="B258" s="177"/>
      <c r="C258" s="177"/>
      <c r="D258" s="177"/>
      <c r="E258" s="177"/>
      <c r="F258" s="177"/>
      <c r="G258" s="177"/>
      <c r="H258" s="177"/>
      <c r="I258" s="177"/>
      <c r="J258" s="177"/>
      <c r="K258" s="177"/>
      <c r="L258" s="177"/>
      <c r="M258" s="177"/>
      <c r="N258" s="177"/>
      <c r="O258" s="177"/>
      <c r="P258" s="177"/>
      <c r="Q258" s="177"/>
      <c r="R258" s="177"/>
      <c r="S258" s="177"/>
      <c r="T258" s="177"/>
      <c r="U258" s="177"/>
      <c r="V258" s="177"/>
      <c r="W258" s="177"/>
      <c r="X258" s="177"/>
      <c r="Y258" s="177"/>
      <c r="Z258" s="177"/>
      <c r="AA258" s="177"/>
      <c r="AB258" s="177"/>
      <c r="AC258" s="177"/>
      <c r="AD258" s="177"/>
      <c r="AE258" s="177"/>
      <c r="AF258" s="177"/>
      <c r="AG258" s="177"/>
      <c r="AH258" s="177"/>
      <c r="AI258" s="177"/>
      <c r="AJ258" s="177"/>
      <c r="AK258" s="177"/>
      <c r="AL258" s="177"/>
      <c r="AM258" s="177"/>
      <c r="AN258" s="177"/>
      <c r="AO258" s="177"/>
      <c r="AP258" s="177"/>
      <c r="AQ258" s="177"/>
      <c r="AR258" s="177"/>
      <c r="AS258" s="177"/>
      <c r="AT258" s="177"/>
      <c r="AU258" s="177"/>
      <c r="AV258" s="177"/>
      <c r="AW258" s="177"/>
      <c r="AX258" s="177"/>
      <c r="AY258" s="177"/>
      <c r="AZ258" s="177"/>
    </row>
    <row r="259" spans="2:52" x14ac:dyDescent="0.25">
      <c r="B259" s="177"/>
      <c r="C259" s="177"/>
      <c r="D259" s="177"/>
      <c r="E259" s="177"/>
      <c r="F259" s="177"/>
      <c r="G259" s="177"/>
      <c r="H259" s="177"/>
      <c r="I259" s="177"/>
      <c r="J259" s="177"/>
      <c r="K259" s="177"/>
      <c r="L259" s="177"/>
      <c r="M259" s="177"/>
      <c r="N259" s="177"/>
      <c r="O259" s="177"/>
      <c r="P259" s="177"/>
      <c r="Q259" s="177"/>
      <c r="R259" s="177"/>
      <c r="S259" s="177"/>
      <c r="T259" s="177"/>
      <c r="U259" s="177"/>
      <c r="V259" s="177"/>
      <c r="W259" s="177"/>
      <c r="X259" s="177"/>
      <c r="Y259" s="177"/>
      <c r="Z259" s="177"/>
      <c r="AA259" s="177"/>
      <c r="AB259" s="177"/>
      <c r="AC259" s="177"/>
      <c r="AD259" s="177"/>
      <c r="AE259" s="177"/>
      <c r="AF259" s="177"/>
      <c r="AG259" s="177"/>
      <c r="AH259" s="177"/>
      <c r="AI259" s="177"/>
      <c r="AJ259" s="177"/>
      <c r="AK259" s="177"/>
      <c r="AL259" s="177"/>
      <c r="AM259" s="177"/>
      <c r="AN259" s="177"/>
      <c r="AO259" s="177"/>
      <c r="AP259" s="177"/>
      <c r="AQ259" s="177"/>
      <c r="AR259" s="177"/>
      <c r="AS259" s="177"/>
      <c r="AT259" s="177"/>
      <c r="AU259" s="177"/>
      <c r="AV259" s="177"/>
      <c r="AW259" s="177"/>
      <c r="AX259" s="177"/>
      <c r="AY259" s="177"/>
      <c r="AZ259" s="177"/>
    </row>
    <row r="260" spans="2:52" x14ac:dyDescent="0.25">
      <c r="B260" s="177"/>
      <c r="C260" s="177"/>
      <c r="D260" s="177"/>
      <c r="E260" s="177"/>
      <c r="F260" s="177"/>
      <c r="G260" s="177"/>
      <c r="H260" s="177"/>
      <c r="I260" s="177"/>
      <c r="J260" s="177"/>
      <c r="K260" s="177"/>
      <c r="L260" s="177"/>
      <c r="M260" s="177"/>
      <c r="N260" s="177"/>
      <c r="O260" s="177"/>
      <c r="P260" s="177"/>
      <c r="Q260" s="177"/>
      <c r="R260" s="177"/>
      <c r="S260" s="177"/>
      <c r="T260" s="177"/>
      <c r="U260" s="177"/>
      <c r="V260" s="177"/>
      <c r="W260" s="177"/>
      <c r="X260" s="177"/>
      <c r="Y260" s="177"/>
      <c r="Z260" s="177"/>
      <c r="AA260" s="177"/>
      <c r="AB260" s="177"/>
      <c r="AC260" s="177"/>
      <c r="AD260" s="177"/>
      <c r="AE260" s="177"/>
      <c r="AF260" s="177"/>
      <c r="AG260" s="177"/>
      <c r="AH260" s="177"/>
      <c r="AI260" s="177"/>
      <c r="AJ260" s="177"/>
      <c r="AK260" s="177"/>
      <c r="AL260" s="177"/>
      <c r="AM260" s="177"/>
      <c r="AN260" s="177"/>
      <c r="AO260" s="177"/>
      <c r="AP260" s="177"/>
      <c r="AQ260" s="177"/>
      <c r="AR260" s="177"/>
      <c r="AS260" s="177"/>
      <c r="AT260" s="177"/>
      <c r="AU260" s="177"/>
      <c r="AV260" s="177"/>
      <c r="AW260" s="177"/>
      <c r="AX260" s="177"/>
      <c r="AY260" s="177"/>
      <c r="AZ260" s="177"/>
    </row>
    <row r="261" spans="2:52" x14ac:dyDescent="0.25">
      <c r="B261" s="177"/>
      <c r="C261" s="177"/>
      <c r="D261" s="177"/>
      <c r="E261" s="177"/>
      <c r="F261" s="177"/>
      <c r="G261" s="177"/>
      <c r="H261" s="177"/>
      <c r="I261" s="177"/>
      <c r="J261" s="177"/>
      <c r="K261" s="177"/>
      <c r="L261" s="177"/>
      <c r="M261" s="177"/>
      <c r="N261" s="177"/>
      <c r="O261" s="177"/>
      <c r="P261" s="177"/>
      <c r="Q261" s="177"/>
      <c r="R261" s="177"/>
      <c r="S261" s="177"/>
      <c r="T261" s="177"/>
      <c r="U261" s="177"/>
      <c r="V261" s="177"/>
      <c r="W261" s="177"/>
      <c r="X261" s="177"/>
      <c r="Y261" s="177"/>
      <c r="Z261" s="177"/>
      <c r="AA261" s="177"/>
      <c r="AB261" s="177"/>
      <c r="AC261" s="177"/>
      <c r="AD261" s="177"/>
      <c r="AE261" s="177"/>
      <c r="AF261" s="177"/>
      <c r="AG261" s="177"/>
      <c r="AH261" s="177"/>
      <c r="AI261" s="177"/>
      <c r="AJ261" s="177"/>
      <c r="AK261" s="177"/>
      <c r="AL261" s="177"/>
      <c r="AM261" s="177"/>
      <c r="AN261" s="177"/>
      <c r="AO261" s="177"/>
      <c r="AP261" s="177"/>
      <c r="AQ261" s="177"/>
      <c r="AR261" s="177"/>
      <c r="AS261" s="177"/>
      <c r="AT261" s="177"/>
      <c r="AU261" s="177"/>
      <c r="AV261" s="177"/>
      <c r="AW261" s="177"/>
      <c r="AX261" s="177"/>
      <c r="AY261" s="177"/>
      <c r="AZ261" s="177"/>
    </row>
    <row r="262" spans="2:52" x14ac:dyDescent="0.25">
      <c r="B262" s="177"/>
      <c r="C262" s="177"/>
      <c r="D262" s="177"/>
      <c r="E262" s="177"/>
      <c r="F262" s="177"/>
      <c r="G262" s="177"/>
      <c r="H262" s="177"/>
      <c r="I262" s="177"/>
      <c r="J262" s="177"/>
      <c r="K262" s="177"/>
      <c r="L262" s="177"/>
      <c r="M262" s="177"/>
      <c r="N262" s="177"/>
      <c r="O262" s="177"/>
      <c r="P262" s="177"/>
      <c r="Q262" s="177"/>
      <c r="R262" s="177"/>
      <c r="S262" s="177"/>
      <c r="T262" s="177"/>
      <c r="U262" s="177"/>
      <c r="V262" s="177"/>
      <c r="W262" s="177"/>
      <c r="X262" s="177"/>
      <c r="Y262" s="177"/>
      <c r="Z262" s="177"/>
      <c r="AA262" s="177"/>
      <c r="AB262" s="177"/>
      <c r="AC262" s="177"/>
      <c r="AD262" s="177"/>
      <c r="AE262" s="177"/>
      <c r="AF262" s="177"/>
      <c r="AG262" s="177"/>
      <c r="AH262" s="177"/>
      <c r="AI262" s="177"/>
      <c r="AJ262" s="177"/>
      <c r="AK262" s="177"/>
      <c r="AL262" s="177"/>
      <c r="AM262" s="177"/>
      <c r="AN262" s="177"/>
      <c r="AO262" s="177"/>
      <c r="AP262" s="177"/>
      <c r="AQ262" s="177"/>
      <c r="AR262" s="177"/>
      <c r="AS262" s="177"/>
      <c r="AT262" s="177"/>
      <c r="AU262" s="177"/>
      <c r="AV262" s="177"/>
      <c r="AW262" s="177"/>
      <c r="AX262" s="177"/>
      <c r="AY262" s="177"/>
      <c r="AZ262" s="177"/>
    </row>
    <row r="263" spans="2:52" x14ac:dyDescent="0.25">
      <c r="B263" s="177"/>
      <c r="C263" s="177"/>
      <c r="D263" s="177"/>
      <c r="E263" s="177"/>
      <c r="F263" s="177"/>
      <c r="G263" s="177"/>
      <c r="H263" s="177"/>
      <c r="I263" s="177"/>
      <c r="J263" s="177"/>
      <c r="K263" s="177"/>
      <c r="L263" s="177"/>
      <c r="M263" s="177"/>
      <c r="N263" s="177"/>
      <c r="O263" s="177"/>
      <c r="P263" s="177"/>
      <c r="Q263" s="177"/>
      <c r="R263" s="177"/>
      <c r="S263" s="177"/>
      <c r="T263" s="177"/>
      <c r="U263" s="177"/>
      <c r="V263" s="177"/>
      <c r="W263" s="177"/>
      <c r="X263" s="177"/>
      <c r="Y263" s="177"/>
      <c r="Z263" s="177"/>
      <c r="AA263" s="177"/>
      <c r="AB263" s="177"/>
      <c r="AC263" s="177"/>
      <c r="AD263" s="177"/>
      <c r="AE263" s="177"/>
      <c r="AF263" s="177"/>
      <c r="AG263" s="177"/>
      <c r="AH263" s="177"/>
      <c r="AI263" s="177"/>
      <c r="AJ263" s="177"/>
      <c r="AK263" s="177"/>
      <c r="AL263" s="177"/>
      <c r="AM263" s="177"/>
      <c r="AN263" s="177"/>
      <c r="AO263" s="177"/>
      <c r="AP263" s="177"/>
      <c r="AQ263" s="177"/>
      <c r="AR263" s="177"/>
      <c r="AS263" s="177"/>
      <c r="AT263" s="177"/>
      <c r="AU263" s="177"/>
      <c r="AV263" s="177"/>
      <c r="AW263" s="177"/>
      <c r="AX263" s="177"/>
      <c r="AY263" s="177"/>
      <c r="AZ263" s="177"/>
    </row>
    <row r="264" spans="2:52" x14ac:dyDescent="0.25">
      <c r="B264" s="177"/>
      <c r="C264" s="177"/>
      <c r="D264" s="177"/>
      <c r="E264" s="177"/>
      <c r="F264" s="177"/>
      <c r="G264" s="177"/>
      <c r="H264" s="177"/>
      <c r="I264" s="177"/>
      <c r="J264" s="177"/>
      <c r="K264" s="177"/>
      <c r="L264" s="177"/>
      <c r="M264" s="177"/>
      <c r="N264" s="177"/>
      <c r="O264" s="177"/>
      <c r="P264" s="177"/>
      <c r="Q264" s="177"/>
      <c r="R264" s="177"/>
      <c r="S264" s="177"/>
      <c r="T264" s="177"/>
      <c r="U264" s="177"/>
      <c r="V264" s="177"/>
      <c r="W264" s="177"/>
      <c r="X264" s="177"/>
      <c r="Y264" s="177"/>
      <c r="Z264" s="177"/>
      <c r="AA264" s="177"/>
      <c r="AB264" s="177"/>
      <c r="AC264" s="177"/>
      <c r="AD264" s="177"/>
      <c r="AE264" s="177"/>
      <c r="AF264" s="177"/>
      <c r="AG264" s="177"/>
      <c r="AH264" s="177"/>
      <c r="AI264" s="177"/>
      <c r="AJ264" s="177"/>
      <c r="AK264" s="177"/>
      <c r="AL264" s="177"/>
      <c r="AM264" s="177"/>
      <c r="AN264" s="177"/>
      <c r="AO264" s="177"/>
      <c r="AP264" s="177"/>
      <c r="AQ264" s="177"/>
      <c r="AR264" s="177"/>
      <c r="AS264" s="177"/>
      <c r="AT264" s="177"/>
      <c r="AU264" s="177"/>
      <c r="AV264" s="177"/>
      <c r="AW264" s="177"/>
      <c r="AX264" s="177"/>
      <c r="AY264" s="177"/>
      <c r="AZ264" s="177"/>
    </row>
    <row r="265" spans="2:52" x14ac:dyDescent="0.25">
      <c r="B265" s="177"/>
      <c r="C265" s="177"/>
      <c r="D265" s="177"/>
      <c r="E265" s="177"/>
      <c r="F265" s="177"/>
      <c r="G265" s="177"/>
      <c r="H265" s="177"/>
      <c r="I265" s="177"/>
      <c r="J265" s="177"/>
      <c r="K265" s="177"/>
      <c r="L265" s="177"/>
      <c r="M265" s="177"/>
      <c r="N265" s="177"/>
      <c r="O265" s="177"/>
      <c r="P265" s="177"/>
      <c r="Q265" s="177"/>
      <c r="R265" s="177"/>
      <c r="S265" s="177"/>
      <c r="T265" s="177"/>
      <c r="U265" s="177"/>
      <c r="V265" s="177"/>
      <c r="W265" s="177"/>
      <c r="X265" s="177"/>
      <c r="Y265" s="177"/>
      <c r="Z265" s="177"/>
      <c r="AA265" s="177"/>
      <c r="AB265" s="177"/>
      <c r="AC265" s="177"/>
      <c r="AD265" s="177"/>
      <c r="AE265" s="177"/>
      <c r="AF265" s="177"/>
      <c r="AG265" s="177"/>
      <c r="AH265" s="177"/>
      <c r="AI265" s="177"/>
      <c r="AJ265" s="177"/>
      <c r="AK265" s="177"/>
      <c r="AL265" s="177"/>
      <c r="AM265" s="177"/>
      <c r="AN265" s="177"/>
      <c r="AO265" s="177"/>
      <c r="AP265" s="177"/>
      <c r="AQ265" s="177"/>
      <c r="AR265" s="177"/>
      <c r="AS265" s="177"/>
      <c r="AT265" s="177"/>
      <c r="AU265" s="177"/>
      <c r="AV265" s="177"/>
      <c r="AW265" s="177"/>
      <c r="AX265" s="177"/>
      <c r="AY265" s="177"/>
      <c r="AZ265" s="177"/>
    </row>
    <row r="266" spans="2:52" x14ac:dyDescent="0.25">
      <c r="B266" s="177"/>
      <c r="C266" s="177"/>
      <c r="D266" s="177"/>
      <c r="E266" s="177"/>
      <c r="F266" s="177"/>
      <c r="G266" s="177"/>
      <c r="H266" s="177"/>
      <c r="I266" s="177"/>
      <c r="J266" s="177"/>
      <c r="K266" s="177"/>
      <c r="L266" s="177"/>
      <c r="M266" s="177"/>
      <c r="N266" s="177"/>
      <c r="O266" s="177"/>
      <c r="P266" s="177"/>
      <c r="Q266" s="177"/>
      <c r="R266" s="177"/>
      <c r="S266" s="177"/>
      <c r="T266" s="177"/>
      <c r="U266" s="177"/>
      <c r="V266" s="177"/>
      <c r="W266" s="177"/>
      <c r="X266" s="177"/>
      <c r="Y266" s="177"/>
      <c r="Z266" s="177"/>
      <c r="AA266" s="177"/>
      <c r="AB266" s="177"/>
      <c r="AC266" s="177"/>
      <c r="AD266" s="177"/>
      <c r="AE266" s="177"/>
      <c r="AF266" s="177"/>
      <c r="AG266" s="177"/>
      <c r="AH266" s="177"/>
      <c r="AI266" s="177"/>
      <c r="AJ266" s="177"/>
      <c r="AK266" s="177"/>
      <c r="AL266" s="177"/>
      <c r="AM266" s="177"/>
      <c r="AN266" s="177"/>
      <c r="AO266" s="177"/>
      <c r="AP266" s="177"/>
      <c r="AQ266" s="177"/>
      <c r="AR266" s="177"/>
      <c r="AS266" s="177"/>
      <c r="AT266" s="177"/>
      <c r="AU266" s="177"/>
      <c r="AV266" s="177"/>
      <c r="AW266" s="177"/>
      <c r="AX266" s="177"/>
      <c r="AY266" s="177"/>
      <c r="AZ266" s="177"/>
    </row>
    <row r="267" spans="2:52" x14ac:dyDescent="0.25">
      <c r="B267" s="177"/>
      <c r="C267" s="177"/>
      <c r="D267" s="177"/>
      <c r="E267" s="177"/>
      <c r="F267" s="177"/>
      <c r="G267" s="177"/>
      <c r="H267" s="177"/>
      <c r="I267" s="177"/>
      <c r="J267" s="177"/>
      <c r="K267" s="177"/>
      <c r="L267" s="177"/>
      <c r="M267" s="177"/>
      <c r="N267" s="177"/>
      <c r="O267" s="177"/>
      <c r="P267" s="177"/>
      <c r="Q267" s="177"/>
      <c r="R267" s="177"/>
      <c r="S267" s="177"/>
      <c r="T267" s="177"/>
      <c r="U267" s="177"/>
      <c r="V267" s="177"/>
      <c r="W267" s="177"/>
      <c r="X267" s="177"/>
      <c r="Y267" s="177"/>
      <c r="Z267" s="177"/>
      <c r="AA267" s="177"/>
      <c r="AB267" s="177"/>
      <c r="AC267" s="177"/>
      <c r="AD267" s="177"/>
      <c r="AE267" s="177"/>
      <c r="AF267" s="177"/>
      <c r="AG267" s="177"/>
      <c r="AH267" s="177"/>
      <c r="AI267" s="177"/>
      <c r="AJ267" s="177"/>
      <c r="AK267" s="177"/>
      <c r="AL267" s="177"/>
      <c r="AM267" s="177"/>
      <c r="AN267" s="177"/>
      <c r="AO267" s="177"/>
      <c r="AP267" s="177"/>
      <c r="AQ267" s="177"/>
      <c r="AR267" s="177"/>
      <c r="AS267" s="177"/>
      <c r="AT267" s="177"/>
      <c r="AU267" s="177"/>
      <c r="AV267" s="177"/>
      <c r="AW267" s="177"/>
      <c r="AX267" s="177"/>
      <c r="AY267" s="177"/>
      <c r="AZ267" s="177"/>
    </row>
    <row r="268" spans="2:52" x14ac:dyDescent="0.25">
      <c r="B268" s="177"/>
      <c r="C268" s="177"/>
      <c r="D268" s="177"/>
      <c r="E268" s="177"/>
      <c r="F268" s="177"/>
      <c r="G268" s="177"/>
      <c r="H268" s="177"/>
      <c r="I268" s="177"/>
      <c r="J268" s="177"/>
      <c r="K268" s="177"/>
      <c r="L268" s="177"/>
      <c r="M268" s="177"/>
      <c r="N268" s="177"/>
      <c r="O268" s="177"/>
      <c r="P268" s="177"/>
      <c r="Q268" s="177"/>
      <c r="R268" s="177"/>
      <c r="S268" s="177"/>
      <c r="T268" s="177"/>
      <c r="U268" s="177"/>
      <c r="V268" s="177"/>
      <c r="W268" s="177"/>
      <c r="X268" s="177"/>
      <c r="Y268" s="177"/>
      <c r="Z268" s="177"/>
      <c r="AA268" s="177"/>
      <c r="AB268" s="177"/>
      <c r="AC268" s="177"/>
      <c r="AD268" s="177"/>
      <c r="AE268" s="177"/>
      <c r="AF268" s="177"/>
      <c r="AG268" s="177"/>
      <c r="AH268" s="177"/>
      <c r="AI268" s="177"/>
      <c r="AJ268" s="177"/>
      <c r="AK268" s="177"/>
      <c r="AL268" s="177"/>
      <c r="AM268" s="177"/>
      <c r="AN268" s="177"/>
      <c r="AO268" s="177"/>
      <c r="AP268" s="177"/>
      <c r="AQ268" s="177"/>
      <c r="AR268" s="177"/>
      <c r="AS268" s="177"/>
      <c r="AT268" s="177"/>
      <c r="AU268" s="177"/>
      <c r="AV268" s="177"/>
      <c r="AW268" s="177"/>
      <c r="AX268" s="177"/>
      <c r="AY268" s="177"/>
      <c r="AZ268" s="177"/>
    </row>
    <row r="269" spans="2:52" x14ac:dyDescent="0.25">
      <c r="B269" s="177"/>
      <c r="C269" s="177"/>
      <c r="D269" s="177"/>
      <c r="E269" s="177"/>
      <c r="F269" s="177"/>
      <c r="G269" s="177"/>
      <c r="H269" s="177"/>
      <c r="I269" s="177"/>
      <c r="J269" s="177"/>
      <c r="K269" s="177"/>
      <c r="L269" s="177"/>
      <c r="M269" s="177"/>
      <c r="N269" s="177"/>
      <c r="O269" s="177"/>
      <c r="P269" s="177"/>
      <c r="Q269" s="177"/>
      <c r="R269" s="177"/>
      <c r="S269" s="177"/>
      <c r="T269" s="177"/>
      <c r="U269" s="177"/>
      <c r="V269" s="177"/>
      <c r="W269" s="177"/>
      <c r="X269" s="177"/>
      <c r="Y269" s="177"/>
      <c r="Z269" s="177"/>
      <c r="AA269" s="177"/>
      <c r="AB269" s="177"/>
      <c r="AC269" s="177"/>
      <c r="AD269" s="177"/>
      <c r="AE269" s="177"/>
      <c r="AF269" s="177"/>
      <c r="AG269" s="177"/>
      <c r="AH269" s="177"/>
      <c r="AI269" s="177"/>
      <c r="AJ269" s="177"/>
      <c r="AK269" s="177"/>
      <c r="AL269" s="177"/>
      <c r="AM269" s="177"/>
      <c r="AN269" s="177"/>
      <c r="AO269" s="177"/>
      <c r="AP269" s="177"/>
      <c r="AQ269" s="177"/>
      <c r="AR269" s="177"/>
      <c r="AS269" s="177"/>
      <c r="AT269" s="177"/>
      <c r="AU269" s="177"/>
      <c r="AV269" s="177"/>
      <c r="AW269" s="177"/>
      <c r="AX269" s="177"/>
      <c r="AY269" s="177"/>
      <c r="AZ269" s="177"/>
    </row>
    <row r="270" spans="2:52" x14ac:dyDescent="0.25">
      <c r="B270" s="177"/>
      <c r="C270" s="177"/>
      <c r="D270" s="177"/>
      <c r="E270" s="177"/>
      <c r="F270" s="177"/>
      <c r="G270" s="177"/>
      <c r="H270" s="177"/>
      <c r="I270" s="177"/>
      <c r="J270" s="177"/>
      <c r="K270" s="177"/>
      <c r="L270" s="177"/>
      <c r="M270" s="177"/>
      <c r="N270" s="177"/>
      <c r="O270" s="177"/>
      <c r="P270" s="177"/>
      <c r="Q270" s="177"/>
      <c r="R270" s="177"/>
      <c r="S270" s="177"/>
      <c r="T270" s="177"/>
      <c r="U270" s="177"/>
      <c r="V270" s="177"/>
      <c r="W270" s="177"/>
      <c r="X270" s="177"/>
      <c r="Y270" s="177"/>
      <c r="Z270" s="177"/>
      <c r="AA270" s="177"/>
      <c r="AB270" s="177"/>
      <c r="AC270" s="177"/>
      <c r="AD270" s="177"/>
      <c r="AE270" s="177"/>
      <c r="AF270" s="177"/>
      <c r="AG270" s="177"/>
      <c r="AH270" s="177"/>
      <c r="AI270" s="177"/>
      <c r="AJ270" s="177"/>
      <c r="AK270" s="177"/>
      <c r="AL270" s="177"/>
      <c r="AM270" s="177"/>
      <c r="AN270" s="177"/>
      <c r="AO270" s="177"/>
      <c r="AP270" s="177"/>
      <c r="AQ270" s="177"/>
      <c r="AR270" s="177"/>
      <c r="AS270" s="177"/>
      <c r="AT270" s="177"/>
      <c r="AU270" s="177"/>
      <c r="AV270" s="177"/>
      <c r="AW270" s="177"/>
      <c r="AX270" s="177"/>
      <c r="AY270" s="177"/>
      <c r="AZ270" s="177"/>
    </row>
    <row r="271" spans="2:52" x14ac:dyDescent="0.25">
      <c r="B271" s="177"/>
      <c r="C271" s="177"/>
      <c r="D271" s="177"/>
      <c r="E271" s="177"/>
      <c r="F271" s="177"/>
      <c r="G271" s="177"/>
      <c r="H271" s="177"/>
      <c r="I271" s="177"/>
      <c r="J271" s="177"/>
      <c r="K271" s="177"/>
      <c r="L271" s="177"/>
      <c r="M271" s="177"/>
      <c r="N271" s="177"/>
      <c r="O271" s="177"/>
      <c r="P271" s="177"/>
      <c r="Q271" s="177"/>
      <c r="R271" s="177"/>
      <c r="S271" s="177"/>
      <c r="T271" s="177"/>
      <c r="U271" s="177"/>
      <c r="V271" s="177"/>
      <c r="W271" s="177"/>
      <c r="X271" s="177"/>
      <c r="Y271" s="177"/>
      <c r="Z271" s="177"/>
      <c r="AA271" s="177"/>
      <c r="AB271" s="177"/>
      <c r="AC271" s="177"/>
      <c r="AD271" s="177"/>
      <c r="AE271" s="177"/>
      <c r="AF271" s="177"/>
      <c r="AG271" s="177"/>
      <c r="AH271" s="177"/>
      <c r="AI271" s="177"/>
      <c r="AJ271" s="177"/>
      <c r="AK271" s="177"/>
      <c r="AL271" s="177"/>
      <c r="AM271" s="177"/>
      <c r="AN271" s="177"/>
      <c r="AO271" s="177"/>
      <c r="AP271" s="177"/>
      <c r="AQ271" s="177"/>
      <c r="AR271" s="177"/>
      <c r="AS271" s="177"/>
      <c r="AT271" s="177"/>
      <c r="AU271" s="177"/>
      <c r="AV271" s="177"/>
      <c r="AW271" s="177"/>
      <c r="AX271" s="177"/>
      <c r="AY271" s="177"/>
      <c r="AZ271" s="177"/>
    </row>
    <row r="272" spans="2:52" x14ac:dyDescent="0.25">
      <c r="B272" s="177"/>
      <c r="C272" s="177"/>
      <c r="D272" s="177"/>
      <c r="E272" s="177"/>
      <c r="F272" s="177"/>
      <c r="G272" s="177"/>
      <c r="H272" s="177"/>
      <c r="I272" s="177"/>
      <c r="J272" s="177"/>
      <c r="K272" s="177"/>
      <c r="L272" s="177"/>
      <c r="M272" s="177"/>
      <c r="N272" s="177"/>
      <c r="O272" s="177"/>
      <c r="P272" s="177"/>
      <c r="Q272" s="177"/>
      <c r="R272" s="177"/>
      <c r="S272" s="177"/>
      <c r="T272" s="177"/>
      <c r="U272" s="177"/>
      <c r="V272" s="177"/>
      <c r="W272" s="177"/>
      <c r="X272" s="177"/>
      <c r="Y272" s="177"/>
      <c r="Z272" s="177"/>
      <c r="AA272" s="177"/>
      <c r="AB272" s="177"/>
      <c r="AC272" s="177"/>
      <c r="AD272" s="177"/>
      <c r="AE272" s="177"/>
      <c r="AF272" s="177"/>
      <c r="AG272" s="177"/>
      <c r="AH272" s="177"/>
      <c r="AI272" s="177"/>
      <c r="AJ272" s="177"/>
      <c r="AK272" s="177"/>
      <c r="AL272" s="177"/>
      <c r="AM272" s="177"/>
      <c r="AN272" s="177"/>
      <c r="AO272" s="177"/>
      <c r="AP272" s="177"/>
      <c r="AQ272" s="177"/>
      <c r="AR272" s="177"/>
      <c r="AS272" s="177"/>
      <c r="AT272" s="177"/>
      <c r="AU272" s="177"/>
      <c r="AV272" s="177"/>
      <c r="AW272" s="177"/>
      <c r="AX272" s="177"/>
      <c r="AY272" s="177"/>
      <c r="AZ272" s="177"/>
    </row>
    <row r="273" spans="2:52" x14ac:dyDescent="0.25">
      <c r="B273" s="177"/>
      <c r="C273" s="177"/>
      <c r="D273" s="177"/>
      <c r="E273" s="177"/>
      <c r="F273" s="177"/>
      <c r="G273" s="177"/>
      <c r="H273" s="177"/>
      <c r="I273" s="177"/>
      <c r="J273" s="177"/>
      <c r="K273" s="177"/>
      <c r="L273" s="177"/>
      <c r="M273" s="177"/>
      <c r="N273" s="177"/>
      <c r="O273" s="177"/>
      <c r="P273" s="177"/>
      <c r="Q273" s="177"/>
      <c r="R273" s="177"/>
      <c r="S273" s="177"/>
      <c r="T273" s="177"/>
      <c r="U273" s="177"/>
      <c r="V273" s="177"/>
      <c r="W273" s="177"/>
      <c r="X273" s="177"/>
      <c r="Y273" s="177"/>
      <c r="Z273" s="177"/>
      <c r="AA273" s="177"/>
      <c r="AB273" s="177"/>
      <c r="AC273" s="177"/>
      <c r="AD273" s="177"/>
      <c r="AE273" s="177"/>
      <c r="AF273" s="177"/>
      <c r="AG273" s="177"/>
      <c r="AH273" s="177"/>
      <c r="AI273" s="177"/>
      <c r="AJ273" s="177"/>
      <c r="AK273" s="177"/>
      <c r="AL273" s="177"/>
      <c r="AM273" s="177"/>
      <c r="AN273" s="177"/>
      <c r="AO273" s="177"/>
      <c r="AP273" s="177"/>
      <c r="AQ273" s="177"/>
      <c r="AR273" s="177"/>
      <c r="AS273" s="177"/>
      <c r="AT273" s="177"/>
      <c r="AU273" s="177"/>
      <c r="AV273" s="177"/>
      <c r="AW273" s="177"/>
      <c r="AX273" s="177"/>
      <c r="AY273" s="177"/>
      <c r="AZ273" s="177"/>
    </row>
    <row r="274" spans="2:52" x14ac:dyDescent="0.25">
      <c r="B274" s="177"/>
      <c r="C274" s="177"/>
      <c r="D274" s="177"/>
      <c r="E274" s="177"/>
      <c r="F274" s="177"/>
      <c r="G274" s="177"/>
      <c r="H274" s="177"/>
      <c r="I274" s="177"/>
      <c r="J274" s="177"/>
      <c r="K274" s="177"/>
      <c r="L274" s="177"/>
      <c r="M274" s="177"/>
      <c r="N274" s="177"/>
      <c r="O274" s="177"/>
      <c r="P274" s="177"/>
      <c r="Q274" s="177"/>
      <c r="R274" s="177"/>
      <c r="S274" s="177"/>
      <c r="T274" s="177"/>
      <c r="U274" s="177"/>
      <c r="V274" s="177"/>
      <c r="W274" s="177"/>
      <c r="X274" s="177"/>
      <c r="Y274" s="177"/>
      <c r="Z274" s="177"/>
      <c r="AA274" s="177"/>
      <c r="AB274" s="177"/>
      <c r="AC274" s="177"/>
      <c r="AD274" s="177"/>
      <c r="AE274" s="177"/>
      <c r="AF274" s="177"/>
      <c r="AG274" s="177"/>
      <c r="AH274" s="177"/>
      <c r="AI274" s="177"/>
      <c r="AJ274" s="177"/>
      <c r="AK274" s="177"/>
      <c r="AL274" s="177"/>
      <c r="AM274" s="177"/>
      <c r="AN274" s="177"/>
      <c r="AO274" s="177"/>
      <c r="AP274" s="177"/>
      <c r="AQ274" s="177"/>
      <c r="AR274" s="177"/>
      <c r="AS274" s="177"/>
      <c r="AT274" s="177"/>
      <c r="AU274" s="177"/>
      <c r="AV274" s="177"/>
      <c r="AW274" s="177"/>
      <c r="AX274" s="177"/>
      <c r="AY274" s="177"/>
      <c r="AZ274" s="177"/>
    </row>
    <row r="275" spans="2:52" x14ac:dyDescent="0.25">
      <c r="B275" s="177"/>
      <c r="C275" s="177"/>
      <c r="D275" s="177"/>
      <c r="E275" s="177"/>
      <c r="F275" s="177"/>
      <c r="G275" s="177"/>
      <c r="H275" s="177"/>
      <c r="I275" s="177"/>
      <c r="J275" s="177"/>
      <c r="K275" s="177"/>
      <c r="L275" s="177"/>
      <c r="M275" s="177"/>
      <c r="N275" s="177"/>
      <c r="O275" s="177"/>
      <c r="P275" s="177"/>
      <c r="Q275" s="177"/>
      <c r="R275" s="177"/>
      <c r="S275" s="177"/>
      <c r="T275" s="177"/>
      <c r="U275" s="177"/>
      <c r="V275" s="177"/>
      <c r="W275" s="177"/>
      <c r="X275" s="177"/>
      <c r="Y275" s="177"/>
      <c r="Z275" s="177"/>
      <c r="AA275" s="177"/>
      <c r="AB275" s="177"/>
      <c r="AC275" s="177"/>
      <c r="AD275" s="177"/>
      <c r="AE275" s="177"/>
      <c r="AF275" s="177"/>
      <c r="AG275" s="177"/>
      <c r="AH275" s="177"/>
      <c r="AI275" s="177"/>
      <c r="AJ275" s="177"/>
      <c r="AK275" s="177"/>
      <c r="AL275" s="177"/>
      <c r="AM275" s="177"/>
      <c r="AN275" s="177"/>
      <c r="AO275" s="177"/>
      <c r="AP275" s="177"/>
      <c r="AQ275" s="177"/>
      <c r="AR275" s="177"/>
      <c r="AS275" s="177"/>
      <c r="AT275" s="177"/>
      <c r="AU275" s="177"/>
      <c r="AV275" s="177"/>
      <c r="AW275" s="177"/>
      <c r="AX275" s="177"/>
      <c r="AY275" s="177"/>
      <c r="AZ275" s="177"/>
    </row>
    <row r="276" spans="2:52" x14ac:dyDescent="0.25">
      <c r="B276" s="177"/>
      <c r="C276" s="177"/>
      <c r="D276" s="177"/>
      <c r="E276" s="177"/>
      <c r="F276" s="177"/>
      <c r="G276" s="177"/>
      <c r="H276" s="177"/>
      <c r="I276" s="177"/>
      <c r="J276" s="177"/>
      <c r="K276" s="177"/>
      <c r="L276" s="177"/>
      <c r="M276" s="177"/>
      <c r="N276" s="177"/>
      <c r="O276" s="177"/>
      <c r="P276" s="177"/>
      <c r="Q276" s="177"/>
      <c r="R276" s="177"/>
      <c r="S276" s="177"/>
      <c r="T276" s="177"/>
      <c r="U276" s="177"/>
      <c r="V276" s="177"/>
      <c r="W276" s="177"/>
      <c r="X276" s="177"/>
      <c r="Y276" s="177"/>
      <c r="Z276" s="177"/>
      <c r="AA276" s="177"/>
      <c r="AB276" s="177"/>
      <c r="AC276" s="177"/>
      <c r="AD276" s="177"/>
      <c r="AE276" s="177"/>
      <c r="AF276" s="177"/>
      <c r="AG276" s="177"/>
      <c r="AH276" s="177"/>
      <c r="AI276" s="177"/>
      <c r="AJ276" s="177"/>
      <c r="AK276" s="177"/>
      <c r="AL276" s="177"/>
      <c r="AM276" s="177"/>
      <c r="AN276" s="177"/>
      <c r="AO276" s="177"/>
      <c r="AP276" s="177"/>
      <c r="AQ276" s="177"/>
      <c r="AR276" s="177"/>
      <c r="AS276" s="177"/>
      <c r="AT276" s="177"/>
      <c r="AU276" s="177"/>
      <c r="AV276" s="177"/>
      <c r="AW276" s="177"/>
      <c r="AX276" s="177"/>
      <c r="AY276" s="177"/>
      <c r="AZ276" s="177"/>
    </row>
    <row r="277" spans="2:52" x14ac:dyDescent="0.25">
      <c r="B277" s="177"/>
      <c r="C277" s="177"/>
      <c r="D277" s="177"/>
      <c r="E277" s="177"/>
      <c r="F277" s="177"/>
      <c r="G277" s="177"/>
      <c r="H277" s="177"/>
      <c r="I277" s="177"/>
      <c r="J277" s="177"/>
      <c r="K277" s="177"/>
      <c r="L277" s="177"/>
      <c r="M277" s="177"/>
      <c r="N277" s="177"/>
      <c r="O277" s="177"/>
      <c r="P277" s="177"/>
      <c r="Q277" s="177"/>
      <c r="R277" s="177"/>
      <c r="S277" s="177"/>
      <c r="T277" s="177"/>
      <c r="U277" s="177"/>
      <c r="V277" s="177"/>
      <c r="W277" s="177"/>
      <c r="X277" s="177"/>
      <c r="Y277" s="177"/>
      <c r="Z277" s="177"/>
      <c r="AA277" s="177"/>
      <c r="AB277" s="177"/>
      <c r="AC277" s="177"/>
      <c r="AD277" s="177"/>
      <c r="AE277" s="177"/>
      <c r="AF277" s="177"/>
      <c r="AG277" s="177"/>
      <c r="AH277" s="177"/>
      <c r="AI277" s="177"/>
      <c r="AJ277" s="177"/>
      <c r="AK277" s="177"/>
      <c r="AL277" s="177"/>
      <c r="AM277" s="177"/>
      <c r="AN277" s="177"/>
      <c r="AO277" s="177"/>
      <c r="AP277" s="177"/>
      <c r="AQ277" s="177"/>
      <c r="AR277" s="177"/>
      <c r="AS277" s="177"/>
      <c r="AT277" s="177"/>
      <c r="AU277" s="177"/>
      <c r="AV277" s="177"/>
      <c r="AW277" s="177"/>
      <c r="AX277" s="177"/>
      <c r="AY277" s="177"/>
      <c r="AZ277" s="177"/>
    </row>
    <row r="278" spans="2:52" x14ac:dyDescent="0.25">
      <c r="B278" s="177"/>
      <c r="C278" s="177"/>
      <c r="D278" s="177"/>
      <c r="E278" s="177"/>
      <c r="F278" s="177"/>
      <c r="G278" s="177"/>
      <c r="H278" s="177"/>
      <c r="I278" s="177"/>
      <c r="J278" s="177"/>
      <c r="K278" s="177"/>
      <c r="L278" s="177"/>
      <c r="M278" s="177"/>
      <c r="N278" s="177"/>
      <c r="O278" s="177"/>
      <c r="P278" s="177"/>
      <c r="Q278" s="177"/>
      <c r="R278" s="177"/>
      <c r="S278" s="177"/>
      <c r="T278" s="177"/>
      <c r="U278" s="177"/>
      <c r="V278" s="177"/>
      <c r="W278" s="177"/>
      <c r="X278" s="177"/>
      <c r="Y278" s="177"/>
      <c r="Z278" s="177"/>
      <c r="AA278" s="177"/>
      <c r="AB278" s="177"/>
      <c r="AC278" s="177"/>
      <c r="AD278" s="177"/>
      <c r="AE278" s="177"/>
      <c r="AF278" s="177"/>
      <c r="AG278" s="177"/>
      <c r="AH278" s="177"/>
      <c r="AI278" s="177"/>
      <c r="AJ278" s="177"/>
      <c r="AK278" s="177"/>
      <c r="AL278" s="177"/>
      <c r="AM278" s="177"/>
      <c r="AN278" s="177"/>
      <c r="AO278" s="177"/>
      <c r="AP278" s="177"/>
      <c r="AQ278" s="177"/>
      <c r="AR278" s="177"/>
      <c r="AS278" s="177"/>
      <c r="AT278" s="177"/>
      <c r="AU278" s="177"/>
      <c r="AV278" s="177"/>
      <c r="AW278" s="177"/>
      <c r="AX278" s="177"/>
      <c r="AY278" s="177"/>
      <c r="AZ278" s="177"/>
    </row>
    <row r="279" spans="2:52" x14ac:dyDescent="0.25">
      <c r="B279" s="177"/>
      <c r="C279" s="177"/>
      <c r="D279" s="177"/>
      <c r="E279" s="177"/>
      <c r="F279" s="177"/>
      <c r="G279" s="177"/>
      <c r="H279" s="177"/>
      <c r="I279" s="177"/>
      <c r="J279" s="177"/>
      <c r="K279" s="177"/>
      <c r="L279" s="177"/>
      <c r="M279" s="177"/>
      <c r="N279" s="177"/>
      <c r="O279" s="177"/>
      <c r="P279" s="177"/>
      <c r="Q279" s="177"/>
      <c r="R279" s="177"/>
      <c r="S279" s="177"/>
      <c r="T279" s="177"/>
      <c r="U279" s="177"/>
      <c r="V279" s="177"/>
      <c r="W279" s="177"/>
      <c r="X279" s="177"/>
      <c r="Y279" s="177"/>
      <c r="Z279" s="177"/>
      <c r="AA279" s="177"/>
      <c r="AB279" s="177"/>
      <c r="AC279" s="177"/>
      <c r="AD279" s="177"/>
      <c r="AE279" s="177"/>
      <c r="AF279" s="177"/>
      <c r="AG279" s="177"/>
      <c r="AH279" s="177"/>
      <c r="AI279" s="177"/>
      <c r="AJ279" s="177"/>
      <c r="AK279" s="177"/>
      <c r="AL279" s="177"/>
      <c r="AM279" s="177"/>
      <c r="AN279" s="177"/>
      <c r="AO279" s="177"/>
      <c r="AP279" s="177"/>
      <c r="AQ279" s="177"/>
      <c r="AR279" s="177"/>
      <c r="AS279" s="177"/>
      <c r="AT279" s="177"/>
      <c r="AU279" s="177"/>
      <c r="AV279" s="177"/>
      <c r="AW279" s="177"/>
      <c r="AX279" s="177"/>
      <c r="AY279" s="177"/>
      <c r="AZ279" s="177"/>
    </row>
    <row r="280" spans="2:52" x14ac:dyDescent="0.25">
      <c r="B280" s="177"/>
      <c r="C280" s="177"/>
      <c r="D280" s="177"/>
      <c r="E280" s="177"/>
      <c r="F280" s="177"/>
      <c r="G280" s="177"/>
      <c r="H280" s="177"/>
      <c r="I280" s="177"/>
      <c r="J280" s="177"/>
      <c r="K280" s="177"/>
      <c r="L280" s="177"/>
      <c r="M280" s="177"/>
      <c r="N280" s="177"/>
      <c r="O280" s="177"/>
      <c r="P280" s="177"/>
      <c r="Q280" s="177"/>
      <c r="R280" s="177"/>
      <c r="S280" s="177"/>
      <c r="T280" s="177"/>
      <c r="U280" s="177"/>
      <c r="V280" s="177"/>
      <c r="W280" s="177"/>
      <c r="X280" s="177"/>
      <c r="Y280" s="177"/>
      <c r="Z280" s="177"/>
      <c r="AA280" s="177"/>
      <c r="AB280" s="177"/>
      <c r="AC280" s="177"/>
      <c r="AD280" s="177"/>
      <c r="AE280" s="177"/>
      <c r="AF280" s="177"/>
      <c r="AG280" s="177"/>
      <c r="AH280" s="177"/>
      <c r="AI280" s="177"/>
      <c r="AJ280" s="177"/>
      <c r="AK280" s="177"/>
      <c r="AL280" s="177"/>
      <c r="AM280" s="177"/>
      <c r="AN280" s="177"/>
      <c r="AO280" s="177"/>
      <c r="AP280" s="177"/>
      <c r="AQ280" s="177"/>
      <c r="AR280" s="177"/>
      <c r="AS280" s="177"/>
      <c r="AT280" s="177"/>
      <c r="AU280" s="177"/>
      <c r="AV280" s="177"/>
      <c r="AW280" s="177"/>
      <c r="AX280" s="177"/>
      <c r="AY280" s="177"/>
      <c r="AZ280" s="177"/>
    </row>
    <row r="281" spans="2:52" x14ac:dyDescent="0.25">
      <c r="B281" s="177"/>
      <c r="C281" s="177"/>
      <c r="D281" s="177"/>
      <c r="E281" s="177"/>
      <c r="F281" s="177"/>
      <c r="G281" s="177"/>
      <c r="H281" s="177"/>
      <c r="I281" s="177"/>
      <c r="J281" s="177"/>
      <c r="K281" s="177"/>
      <c r="L281" s="177"/>
      <c r="M281" s="177"/>
      <c r="N281" s="177"/>
      <c r="O281" s="177"/>
      <c r="P281" s="177"/>
      <c r="Q281" s="177"/>
      <c r="R281" s="177"/>
      <c r="S281" s="177"/>
      <c r="T281" s="177"/>
      <c r="U281" s="177"/>
      <c r="V281" s="177"/>
      <c r="W281" s="177"/>
      <c r="X281" s="177"/>
      <c r="Y281" s="177"/>
      <c r="Z281" s="177"/>
      <c r="AA281" s="177"/>
      <c r="AB281" s="177"/>
      <c r="AC281" s="177"/>
      <c r="AD281" s="177"/>
      <c r="AE281" s="177"/>
      <c r="AF281" s="177"/>
      <c r="AG281" s="177"/>
      <c r="AH281" s="177"/>
      <c r="AI281" s="177"/>
      <c r="AJ281" s="177"/>
      <c r="AK281" s="177"/>
      <c r="AL281" s="177"/>
      <c r="AM281" s="177"/>
      <c r="AN281" s="177"/>
      <c r="AO281" s="177"/>
      <c r="AP281" s="177"/>
      <c r="AQ281" s="177"/>
      <c r="AR281" s="177"/>
      <c r="AS281" s="177"/>
      <c r="AT281" s="177"/>
      <c r="AU281" s="177"/>
      <c r="AV281" s="177"/>
      <c r="AW281" s="177"/>
      <c r="AX281" s="177"/>
      <c r="AY281" s="177"/>
      <c r="AZ281" s="177"/>
    </row>
    <row r="282" spans="2:52" x14ac:dyDescent="0.25">
      <c r="B282" s="177"/>
      <c r="C282" s="177"/>
      <c r="D282" s="177"/>
      <c r="E282" s="177"/>
      <c r="F282" s="177"/>
      <c r="G282" s="177"/>
      <c r="H282" s="177"/>
      <c r="I282" s="177"/>
      <c r="J282" s="177"/>
      <c r="K282" s="177"/>
      <c r="L282" s="177"/>
      <c r="M282" s="177"/>
      <c r="N282" s="177"/>
      <c r="O282" s="177"/>
      <c r="P282" s="177"/>
      <c r="Q282" s="177"/>
      <c r="R282" s="177"/>
      <c r="S282" s="177"/>
      <c r="T282" s="177"/>
      <c r="U282" s="177"/>
      <c r="V282" s="177"/>
      <c r="W282" s="177"/>
      <c r="X282" s="177"/>
      <c r="Y282" s="177"/>
      <c r="Z282" s="177"/>
      <c r="AA282" s="177"/>
      <c r="AB282" s="177"/>
      <c r="AC282" s="177"/>
      <c r="AD282" s="177"/>
      <c r="AE282" s="177"/>
      <c r="AF282" s="177"/>
      <c r="AG282" s="177"/>
      <c r="AH282" s="177"/>
      <c r="AI282" s="177"/>
      <c r="AJ282" s="177"/>
      <c r="AK282" s="177"/>
      <c r="AL282" s="177"/>
      <c r="AM282" s="177"/>
      <c r="AN282" s="177"/>
      <c r="AO282" s="177"/>
      <c r="AP282" s="177"/>
      <c r="AQ282" s="177"/>
      <c r="AR282" s="177"/>
      <c r="AS282" s="177"/>
      <c r="AT282" s="177"/>
      <c r="AU282" s="177"/>
      <c r="AV282" s="177"/>
      <c r="AW282" s="177"/>
      <c r="AX282" s="177"/>
      <c r="AY282" s="177"/>
      <c r="AZ282" s="177"/>
    </row>
    <row r="283" spans="2:52" x14ac:dyDescent="0.25">
      <c r="B283" s="177"/>
      <c r="C283" s="177"/>
      <c r="D283" s="177"/>
      <c r="E283" s="177"/>
      <c r="F283" s="177"/>
      <c r="G283" s="177"/>
      <c r="H283" s="177"/>
      <c r="I283" s="177"/>
      <c r="J283" s="177"/>
      <c r="K283" s="177"/>
      <c r="L283" s="177"/>
      <c r="M283" s="177"/>
      <c r="N283" s="177"/>
      <c r="O283" s="177"/>
      <c r="P283" s="177"/>
      <c r="Q283" s="177"/>
      <c r="R283" s="177"/>
      <c r="S283" s="177"/>
      <c r="T283" s="177"/>
      <c r="U283" s="177"/>
      <c r="V283" s="177"/>
      <c r="W283" s="177"/>
      <c r="X283" s="177"/>
      <c r="Y283" s="177"/>
      <c r="Z283" s="177"/>
      <c r="AA283" s="177"/>
      <c r="AB283" s="177"/>
      <c r="AC283" s="177"/>
      <c r="AD283" s="177"/>
      <c r="AE283" s="177"/>
      <c r="AF283" s="177"/>
      <c r="AG283" s="177"/>
      <c r="AH283" s="177"/>
      <c r="AI283" s="177"/>
      <c r="AJ283" s="177"/>
      <c r="AK283" s="177"/>
      <c r="AL283" s="177"/>
      <c r="AM283" s="177"/>
      <c r="AN283" s="177"/>
      <c r="AO283" s="177"/>
      <c r="AP283" s="177"/>
      <c r="AQ283" s="177"/>
      <c r="AR283" s="177"/>
      <c r="AS283" s="177"/>
      <c r="AT283" s="177"/>
      <c r="AU283" s="177"/>
      <c r="AV283" s="177"/>
      <c r="AW283" s="177"/>
      <c r="AX283" s="177"/>
      <c r="AY283" s="177"/>
      <c r="AZ283" s="177"/>
    </row>
    <row r="284" spans="2:52" x14ac:dyDescent="0.25">
      <c r="B284" s="177"/>
      <c r="C284" s="177"/>
      <c r="D284" s="177"/>
      <c r="E284" s="177"/>
      <c r="F284" s="177"/>
      <c r="G284" s="177"/>
      <c r="H284" s="177"/>
      <c r="I284" s="177"/>
      <c r="J284" s="177"/>
      <c r="K284" s="177"/>
      <c r="L284" s="177"/>
      <c r="M284" s="177"/>
      <c r="N284" s="177"/>
      <c r="O284" s="177"/>
      <c r="P284" s="177"/>
      <c r="Q284" s="177"/>
      <c r="R284" s="177"/>
      <c r="S284" s="177"/>
      <c r="T284" s="177"/>
      <c r="U284" s="177"/>
      <c r="V284" s="177"/>
      <c r="W284" s="177"/>
      <c r="X284" s="177"/>
      <c r="Y284" s="177"/>
      <c r="Z284" s="177"/>
      <c r="AA284" s="177"/>
      <c r="AB284" s="177"/>
      <c r="AC284" s="177"/>
      <c r="AD284" s="177"/>
      <c r="AE284" s="177"/>
      <c r="AF284" s="177"/>
      <c r="AG284" s="177"/>
      <c r="AH284" s="177"/>
      <c r="AI284" s="177"/>
      <c r="AJ284" s="177"/>
      <c r="AK284" s="177"/>
      <c r="AL284" s="177"/>
      <c r="AM284" s="177"/>
      <c r="AN284" s="177"/>
      <c r="AO284" s="177"/>
      <c r="AP284" s="177"/>
      <c r="AQ284" s="177"/>
      <c r="AR284" s="177"/>
      <c r="AS284" s="177"/>
      <c r="AT284" s="177"/>
      <c r="AU284" s="177"/>
      <c r="AV284" s="177"/>
      <c r="AW284" s="177"/>
      <c r="AX284" s="177"/>
      <c r="AY284" s="177"/>
      <c r="AZ284" s="177"/>
    </row>
    <row r="285" spans="2:52" x14ac:dyDescent="0.25">
      <c r="B285" s="177"/>
      <c r="C285" s="177"/>
      <c r="D285" s="177"/>
      <c r="E285" s="177"/>
      <c r="F285" s="177"/>
      <c r="G285" s="177"/>
      <c r="H285" s="177"/>
      <c r="I285" s="177"/>
      <c r="J285" s="177"/>
      <c r="K285" s="177"/>
      <c r="L285" s="177"/>
      <c r="M285" s="177"/>
      <c r="N285" s="177"/>
      <c r="O285" s="177"/>
      <c r="P285" s="177"/>
      <c r="Q285" s="177"/>
      <c r="R285" s="177"/>
      <c r="S285" s="177"/>
      <c r="T285" s="177"/>
      <c r="U285" s="177"/>
      <c r="V285" s="177"/>
      <c r="W285" s="177"/>
      <c r="X285" s="177"/>
      <c r="Y285" s="177"/>
      <c r="Z285" s="177"/>
      <c r="AA285" s="177"/>
      <c r="AB285" s="177"/>
      <c r="AC285" s="177"/>
      <c r="AD285" s="177"/>
      <c r="AE285" s="177"/>
      <c r="AF285" s="177"/>
      <c r="AG285" s="177"/>
      <c r="AH285" s="177"/>
      <c r="AI285" s="177"/>
      <c r="AJ285" s="177"/>
      <c r="AK285" s="177"/>
      <c r="AL285" s="177"/>
      <c r="AM285" s="177"/>
      <c r="AN285" s="177"/>
      <c r="AO285" s="177"/>
      <c r="AP285" s="177"/>
      <c r="AQ285" s="177"/>
      <c r="AR285" s="177"/>
      <c r="AS285" s="177"/>
      <c r="AT285" s="177"/>
      <c r="AU285" s="177"/>
      <c r="AV285" s="177"/>
      <c r="AW285" s="177"/>
      <c r="AX285" s="177"/>
      <c r="AY285" s="177"/>
      <c r="AZ285" s="177"/>
    </row>
    <row r="286" spans="2:52" x14ac:dyDescent="0.25">
      <c r="B286" s="177"/>
      <c r="C286" s="177"/>
      <c r="D286" s="177"/>
      <c r="E286" s="177"/>
      <c r="F286" s="177"/>
      <c r="G286" s="177"/>
      <c r="H286" s="177"/>
      <c r="I286" s="177"/>
      <c r="J286" s="177"/>
      <c r="K286" s="177"/>
      <c r="L286" s="177"/>
      <c r="M286" s="177"/>
      <c r="N286" s="177"/>
      <c r="O286" s="177"/>
      <c r="P286" s="177"/>
      <c r="Q286" s="177"/>
      <c r="R286" s="177"/>
      <c r="S286" s="177"/>
      <c r="T286" s="177"/>
      <c r="U286" s="177"/>
      <c r="V286" s="177"/>
      <c r="W286" s="177"/>
      <c r="X286" s="177"/>
      <c r="Y286" s="177"/>
      <c r="Z286" s="177"/>
      <c r="AA286" s="177"/>
      <c r="AB286" s="177"/>
      <c r="AC286" s="177"/>
      <c r="AD286" s="177"/>
      <c r="AE286" s="177"/>
      <c r="AF286" s="177"/>
      <c r="AG286" s="177"/>
      <c r="AH286" s="177"/>
      <c r="AI286" s="177"/>
      <c r="AJ286" s="177"/>
      <c r="AK286" s="177"/>
      <c r="AL286" s="177"/>
      <c r="AM286" s="177"/>
      <c r="AN286" s="177"/>
      <c r="AO286" s="177"/>
      <c r="AP286" s="177"/>
      <c r="AQ286" s="177"/>
      <c r="AR286" s="177"/>
      <c r="AS286" s="177"/>
      <c r="AT286" s="177"/>
      <c r="AU286" s="177"/>
      <c r="AV286" s="177"/>
      <c r="AW286" s="177"/>
      <c r="AX286" s="177"/>
      <c r="AY286" s="177"/>
      <c r="AZ286" s="177"/>
    </row>
    <row r="287" spans="2:52" x14ac:dyDescent="0.25">
      <c r="B287" s="177"/>
      <c r="C287" s="177"/>
      <c r="D287" s="177"/>
      <c r="E287" s="177"/>
      <c r="F287" s="177"/>
      <c r="G287" s="177"/>
      <c r="H287" s="177"/>
      <c r="I287" s="177"/>
      <c r="J287" s="177"/>
      <c r="K287" s="177"/>
      <c r="L287" s="177"/>
      <c r="M287" s="177"/>
      <c r="N287" s="177"/>
      <c r="O287" s="177"/>
      <c r="P287" s="177"/>
      <c r="Q287" s="177"/>
      <c r="R287" s="177"/>
      <c r="S287" s="177"/>
      <c r="T287" s="177"/>
      <c r="U287" s="177"/>
      <c r="V287" s="177"/>
      <c r="W287" s="177"/>
      <c r="X287" s="177"/>
      <c r="Y287" s="177"/>
      <c r="Z287" s="177"/>
      <c r="AA287" s="177"/>
      <c r="AB287" s="177"/>
      <c r="AC287" s="177"/>
      <c r="AD287" s="177"/>
      <c r="AE287" s="177"/>
      <c r="AF287" s="177"/>
      <c r="AG287" s="177"/>
      <c r="AH287" s="177"/>
      <c r="AI287" s="177"/>
      <c r="AJ287" s="177"/>
      <c r="AK287" s="177"/>
      <c r="AL287" s="177"/>
      <c r="AM287" s="177"/>
      <c r="AN287" s="177"/>
      <c r="AO287" s="177"/>
      <c r="AP287" s="177"/>
      <c r="AQ287" s="177"/>
      <c r="AR287" s="177"/>
      <c r="AS287" s="177"/>
      <c r="AT287" s="177"/>
      <c r="AU287" s="177"/>
      <c r="AV287" s="177"/>
      <c r="AW287" s="177"/>
      <c r="AX287" s="177"/>
      <c r="AY287" s="177"/>
      <c r="AZ287" s="177"/>
    </row>
    <row r="288" spans="2:52" x14ac:dyDescent="0.25">
      <c r="B288" s="177"/>
      <c r="C288" s="177"/>
      <c r="D288" s="177"/>
      <c r="E288" s="177"/>
      <c r="F288" s="177"/>
      <c r="G288" s="177"/>
      <c r="H288" s="177"/>
      <c r="I288" s="177"/>
      <c r="J288" s="177"/>
      <c r="K288" s="177"/>
      <c r="L288" s="177"/>
      <c r="M288" s="177"/>
      <c r="N288" s="177"/>
      <c r="O288" s="177"/>
      <c r="P288" s="177"/>
      <c r="Q288" s="177"/>
      <c r="R288" s="177"/>
      <c r="S288" s="177"/>
      <c r="T288" s="177"/>
      <c r="U288" s="177"/>
      <c r="V288" s="177"/>
      <c r="W288" s="177"/>
      <c r="X288" s="177"/>
      <c r="Y288" s="177"/>
      <c r="Z288" s="177"/>
      <c r="AA288" s="177"/>
      <c r="AB288" s="177"/>
      <c r="AC288" s="177"/>
      <c r="AD288" s="177"/>
      <c r="AE288" s="177"/>
      <c r="AF288" s="177"/>
      <c r="AG288" s="177"/>
      <c r="AH288" s="177"/>
      <c r="AI288" s="177"/>
      <c r="AJ288" s="177"/>
      <c r="AK288" s="177"/>
      <c r="AL288" s="177"/>
      <c r="AM288" s="177"/>
      <c r="AN288" s="177"/>
      <c r="AO288" s="177"/>
      <c r="AP288" s="177"/>
      <c r="AQ288" s="177"/>
      <c r="AR288" s="177"/>
      <c r="AS288" s="177"/>
      <c r="AT288" s="177"/>
      <c r="AU288" s="177"/>
      <c r="AV288" s="177"/>
      <c r="AW288" s="177"/>
      <c r="AX288" s="177"/>
      <c r="AY288" s="177"/>
      <c r="AZ288" s="177"/>
    </row>
    <row r="289" spans="2:52" x14ac:dyDescent="0.25">
      <c r="B289" s="177"/>
      <c r="C289" s="177"/>
      <c r="D289" s="177"/>
      <c r="E289" s="177"/>
      <c r="F289" s="177"/>
      <c r="G289" s="177"/>
      <c r="H289" s="177"/>
      <c r="I289" s="177"/>
      <c r="J289" s="177"/>
      <c r="K289" s="177"/>
      <c r="L289" s="177"/>
      <c r="M289" s="177"/>
      <c r="N289" s="177"/>
      <c r="O289" s="177"/>
      <c r="P289" s="177"/>
      <c r="Q289" s="177"/>
      <c r="R289" s="177"/>
      <c r="S289" s="177"/>
      <c r="T289" s="177"/>
      <c r="U289" s="177"/>
      <c r="V289" s="177"/>
      <c r="W289" s="177"/>
      <c r="X289" s="177"/>
      <c r="Y289" s="177"/>
      <c r="Z289" s="177"/>
      <c r="AA289" s="177"/>
      <c r="AB289" s="177"/>
      <c r="AC289" s="177"/>
      <c r="AD289" s="177"/>
      <c r="AE289" s="177"/>
      <c r="AF289" s="177"/>
      <c r="AG289" s="177"/>
      <c r="AH289" s="177"/>
      <c r="AI289" s="177"/>
      <c r="AJ289" s="177"/>
      <c r="AK289" s="177"/>
      <c r="AL289" s="177"/>
      <c r="AM289" s="177"/>
      <c r="AN289" s="177"/>
      <c r="AO289" s="177"/>
      <c r="AP289" s="177"/>
      <c r="AQ289" s="177"/>
      <c r="AR289" s="177"/>
      <c r="AS289" s="177"/>
      <c r="AT289" s="177"/>
      <c r="AU289" s="177"/>
      <c r="AV289" s="177"/>
      <c r="AW289" s="177"/>
      <c r="AX289" s="177"/>
      <c r="AY289" s="177"/>
      <c r="AZ289" s="177"/>
    </row>
    <row r="290" spans="2:52" x14ac:dyDescent="0.25">
      <c r="B290" s="177"/>
      <c r="C290" s="177"/>
      <c r="D290" s="177"/>
      <c r="E290" s="177"/>
      <c r="F290" s="177"/>
      <c r="G290" s="177"/>
      <c r="H290" s="177"/>
      <c r="I290" s="177"/>
      <c r="J290" s="177"/>
      <c r="K290" s="177"/>
      <c r="L290" s="177"/>
      <c r="M290" s="177"/>
      <c r="N290" s="177"/>
      <c r="O290" s="177"/>
      <c r="P290" s="177"/>
      <c r="Q290" s="177"/>
      <c r="R290" s="177"/>
      <c r="S290" s="177"/>
      <c r="T290" s="177"/>
      <c r="U290" s="177"/>
      <c r="V290" s="177"/>
      <c r="W290" s="177"/>
      <c r="X290" s="177"/>
      <c r="Y290" s="177"/>
      <c r="Z290" s="177"/>
      <c r="AA290" s="177"/>
      <c r="AB290" s="177"/>
      <c r="AC290" s="177"/>
      <c r="AD290" s="177"/>
      <c r="AE290" s="177"/>
      <c r="AF290" s="177"/>
      <c r="AG290" s="177"/>
      <c r="AH290" s="177"/>
      <c r="AI290" s="177"/>
      <c r="AJ290" s="177"/>
      <c r="AK290" s="177"/>
      <c r="AL290" s="177"/>
      <c r="AM290" s="177"/>
      <c r="AN290" s="177"/>
      <c r="AO290" s="177"/>
      <c r="AP290" s="177"/>
      <c r="AQ290" s="177"/>
      <c r="AR290" s="177"/>
      <c r="AS290" s="177"/>
      <c r="AT290" s="177"/>
      <c r="AU290" s="177"/>
      <c r="AV290" s="177"/>
      <c r="AW290" s="177"/>
      <c r="AX290" s="177"/>
      <c r="AY290" s="177"/>
      <c r="AZ290" s="177"/>
    </row>
    <row r="291" spans="2:52" x14ac:dyDescent="0.25">
      <c r="B291" s="177"/>
      <c r="C291" s="177"/>
      <c r="D291" s="177"/>
      <c r="E291" s="177"/>
      <c r="F291" s="177"/>
      <c r="G291" s="177"/>
      <c r="H291" s="177"/>
      <c r="I291" s="177"/>
      <c r="J291" s="177"/>
      <c r="K291" s="177"/>
      <c r="L291" s="177"/>
      <c r="M291" s="177"/>
      <c r="N291" s="177"/>
      <c r="O291" s="177"/>
      <c r="P291" s="177"/>
      <c r="Q291" s="177"/>
      <c r="R291" s="177"/>
      <c r="S291" s="177"/>
      <c r="T291" s="177"/>
      <c r="U291" s="177"/>
      <c r="V291" s="177"/>
      <c r="W291" s="177"/>
      <c r="X291" s="177"/>
      <c r="Y291" s="177"/>
      <c r="Z291" s="177"/>
      <c r="AA291" s="177"/>
      <c r="AB291" s="177"/>
      <c r="AC291" s="177"/>
      <c r="AD291" s="177"/>
      <c r="AE291" s="177"/>
      <c r="AF291" s="177"/>
      <c r="AG291" s="177"/>
      <c r="AH291" s="177"/>
      <c r="AI291" s="177"/>
      <c r="AJ291" s="177"/>
      <c r="AK291" s="177"/>
      <c r="AL291" s="177"/>
      <c r="AM291" s="177"/>
      <c r="AN291" s="177"/>
      <c r="AO291" s="177"/>
      <c r="AP291" s="177"/>
      <c r="AQ291" s="177"/>
      <c r="AR291" s="177"/>
      <c r="AS291" s="177"/>
      <c r="AT291" s="177"/>
      <c r="AU291" s="177"/>
      <c r="AV291" s="177"/>
      <c r="AW291" s="177"/>
      <c r="AX291" s="177"/>
      <c r="AY291" s="177"/>
      <c r="AZ291" s="177"/>
    </row>
    <row r="292" spans="2:52" x14ac:dyDescent="0.25">
      <c r="B292" s="177"/>
      <c r="C292" s="177"/>
      <c r="D292" s="177"/>
      <c r="E292" s="177"/>
      <c r="F292" s="177"/>
      <c r="G292" s="177"/>
      <c r="H292" s="177"/>
      <c r="I292" s="177"/>
      <c r="J292" s="177"/>
      <c r="K292" s="177"/>
      <c r="L292" s="177"/>
      <c r="M292" s="177"/>
      <c r="N292" s="177"/>
      <c r="O292" s="177"/>
      <c r="P292" s="177"/>
      <c r="Q292" s="177"/>
      <c r="R292" s="177"/>
      <c r="S292" s="177"/>
      <c r="T292" s="177"/>
      <c r="U292" s="177"/>
      <c r="V292" s="177"/>
      <c r="W292" s="177"/>
      <c r="X292" s="177"/>
      <c r="Y292" s="177"/>
      <c r="Z292" s="177"/>
      <c r="AA292" s="177"/>
      <c r="AB292" s="177"/>
      <c r="AC292" s="177"/>
      <c r="AD292" s="177"/>
      <c r="AE292" s="177"/>
      <c r="AF292" s="177"/>
      <c r="AG292" s="177"/>
      <c r="AH292" s="177"/>
      <c r="AI292" s="177"/>
      <c r="AJ292" s="177"/>
      <c r="AK292" s="177"/>
      <c r="AL292" s="177"/>
      <c r="AM292" s="177"/>
      <c r="AN292" s="177"/>
      <c r="AO292" s="177"/>
      <c r="AP292" s="177"/>
      <c r="AQ292" s="177"/>
      <c r="AR292" s="177"/>
      <c r="AS292" s="177"/>
      <c r="AT292" s="177"/>
      <c r="AU292" s="177"/>
      <c r="AV292" s="177"/>
      <c r="AW292" s="177"/>
      <c r="AX292" s="177"/>
      <c r="AY292" s="177"/>
      <c r="AZ292" s="177"/>
    </row>
    <row r="293" spans="2:52" x14ac:dyDescent="0.25">
      <c r="B293" s="177"/>
      <c r="C293" s="177"/>
      <c r="D293" s="177"/>
      <c r="E293" s="177"/>
      <c r="F293" s="177"/>
      <c r="G293" s="177"/>
      <c r="H293" s="177"/>
      <c r="I293" s="177"/>
      <c r="J293" s="177"/>
      <c r="K293" s="177"/>
      <c r="L293" s="177"/>
      <c r="M293" s="177"/>
      <c r="N293" s="177"/>
      <c r="O293" s="177"/>
      <c r="P293" s="177"/>
      <c r="Q293" s="177"/>
      <c r="R293" s="177"/>
      <c r="S293" s="177"/>
      <c r="T293" s="177"/>
      <c r="U293" s="177"/>
      <c r="V293" s="177"/>
      <c r="W293" s="177"/>
      <c r="X293" s="177"/>
      <c r="Y293" s="177"/>
      <c r="Z293" s="177"/>
      <c r="AA293" s="177"/>
      <c r="AB293" s="177"/>
      <c r="AC293" s="177"/>
      <c r="AD293" s="177"/>
      <c r="AE293" s="177"/>
      <c r="AF293" s="177"/>
      <c r="AG293" s="177"/>
      <c r="AH293" s="177"/>
      <c r="AI293" s="177"/>
      <c r="AJ293" s="177"/>
      <c r="AK293" s="177"/>
      <c r="AL293" s="177"/>
      <c r="AM293" s="177"/>
      <c r="AN293" s="177"/>
      <c r="AO293" s="177"/>
      <c r="AP293" s="177"/>
      <c r="AQ293" s="177"/>
      <c r="AR293" s="177"/>
      <c r="AS293" s="177"/>
      <c r="AT293" s="177"/>
      <c r="AU293" s="177"/>
      <c r="AV293" s="177"/>
      <c r="AW293" s="177"/>
      <c r="AX293" s="177"/>
      <c r="AY293" s="177"/>
      <c r="AZ293" s="177"/>
    </row>
    <row r="294" spans="2:52" x14ac:dyDescent="0.25">
      <c r="B294" s="177"/>
      <c r="C294" s="177"/>
      <c r="D294" s="177"/>
      <c r="E294" s="177"/>
      <c r="F294" s="177"/>
      <c r="G294" s="177"/>
      <c r="H294" s="177"/>
      <c r="I294" s="177"/>
      <c r="J294" s="177"/>
      <c r="K294" s="177"/>
      <c r="L294" s="177"/>
      <c r="M294" s="177"/>
      <c r="N294" s="177"/>
      <c r="O294" s="177"/>
      <c r="P294" s="177"/>
      <c r="Q294" s="177"/>
      <c r="R294" s="177"/>
      <c r="S294" s="177"/>
      <c r="T294" s="177"/>
      <c r="U294" s="177"/>
      <c r="V294" s="177"/>
      <c r="W294" s="177"/>
      <c r="X294" s="177"/>
      <c r="Y294" s="177"/>
      <c r="Z294" s="177"/>
      <c r="AA294" s="177"/>
      <c r="AB294" s="177"/>
      <c r="AC294" s="177"/>
      <c r="AD294" s="177"/>
      <c r="AE294" s="177"/>
      <c r="AF294" s="177"/>
      <c r="AG294" s="177"/>
      <c r="AH294" s="177"/>
      <c r="AI294" s="177"/>
      <c r="AJ294" s="177"/>
      <c r="AK294" s="177"/>
      <c r="AL294" s="177"/>
      <c r="AM294" s="177"/>
      <c r="AN294" s="177"/>
      <c r="AO294" s="177"/>
      <c r="AP294" s="177"/>
      <c r="AQ294" s="177"/>
      <c r="AR294" s="177"/>
      <c r="AS294" s="177"/>
      <c r="AT294" s="177"/>
      <c r="AU294" s="177"/>
      <c r="AV294" s="177"/>
      <c r="AW294" s="177"/>
      <c r="AX294" s="177"/>
      <c r="AY294" s="177"/>
      <c r="AZ294" s="177"/>
    </row>
    <row r="295" spans="2:52" x14ac:dyDescent="0.25">
      <c r="B295" s="177"/>
      <c r="C295" s="177"/>
      <c r="D295" s="177"/>
      <c r="E295" s="177"/>
      <c r="F295" s="177"/>
      <c r="G295" s="177"/>
      <c r="H295" s="177"/>
      <c r="I295" s="177"/>
      <c r="J295" s="177"/>
      <c r="K295" s="177"/>
      <c r="L295" s="177"/>
      <c r="M295" s="177"/>
      <c r="N295" s="177"/>
      <c r="O295" s="177"/>
      <c r="P295" s="177"/>
      <c r="Q295" s="177"/>
      <c r="R295" s="177"/>
      <c r="S295" s="177"/>
      <c r="T295" s="177"/>
      <c r="U295" s="177"/>
      <c r="V295" s="177"/>
      <c r="W295" s="177"/>
      <c r="X295" s="177"/>
      <c r="Y295" s="177"/>
      <c r="Z295" s="177"/>
      <c r="AA295" s="177"/>
      <c r="AB295" s="177"/>
      <c r="AC295" s="177"/>
      <c r="AD295" s="177"/>
      <c r="AE295" s="177"/>
      <c r="AF295" s="177"/>
      <c r="AG295" s="177"/>
      <c r="AH295" s="177"/>
      <c r="AI295" s="177"/>
      <c r="AJ295" s="177"/>
      <c r="AK295" s="177"/>
      <c r="AL295" s="177"/>
      <c r="AM295" s="177"/>
      <c r="AN295" s="177"/>
      <c r="AO295" s="177"/>
      <c r="AP295" s="177"/>
      <c r="AQ295" s="177"/>
      <c r="AR295" s="177"/>
      <c r="AS295" s="177"/>
      <c r="AT295" s="177"/>
      <c r="AU295" s="177"/>
      <c r="AV295" s="177"/>
      <c r="AW295" s="177"/>
      <c r="AX295" s="177"/>
      <c r="AY295" s="177"/>
      <c r="AZ295" s="177"/>
    </row>
    <row r="296" spans="2:52" x14ac:dyDescent="0.25">
      <c r="B296" s="177"/>
      <c r="C296" s="177"/>
      <c r="D296" s="177"/>
      <c r="E296" s="177"/>
      <c r="F296" s="177"/>
      <c r="G296" s="177"/>
      <c r="H296" s="177"/>
      <c r="I296" s="177"/>
      <c r="J296" s="177"/>
      <c r="K296" s="177"/>
      <c r="L296" s="177"/>
      <c r="M296" s="177"/>
      <c r="N296" s="177"/>
      <c r="O296" s="177"/>
      <c r="P296" s="177"/>
      <c r="Q296" s="177"/>
      <c r="R296" s="177"/>
      <c r="S296" s="177"/>
      <c r="T296" s="177"/>
      <c r="U296" s="177"/>
      <c r="V296" s="177"/>
      <c r="W296" s="177"/>
      <c r="X296" s="177"/>
      <c r="Y296" s="177"/>
      <c r="Z296" s="177"/>
      <c r="AA296" s="177"/>
      <c r="AB296" s="177"/>
      <c r="AC296" s="177"/>
      <c r="AD296" s="177"/>
      <c r="AE296" s="177"/>
      <c r="AF296" s="177"/>
      <c r="AG296" s="177"/>
      <c r="AH296" s="177"/>
      <c r="AI296" s="177"/>
      <c r="AJ296" s="177"/>
      <c r="AK296" s="177"/>
      <c r="AL296" s="177"/>
      <c r="AM296" s="177"/>
      <c r="AN296" s="177"/>
      <c r="AO296" s="177"/>
      <c r="AP296" s="177"/>
      <c r="AQ296" s="177"/>
      <c r="AR296" s="177"/>
      <c r="AS296" s="177"/>
      <c r="AT296" s="177"/>
      <c r="AU296" s="177"/>
      <c r="AV296" s="177"/>
      <c r="AW296" s="177"/>
      <c r="AX296" s="177"/>
      <c r="AY296" s="177"/>
      <c r="AZ296" s="177"/>
    </row>
    <row r="297" spans="2:52" x14ac:dyDescent="0.25">
      <c r="B297" s="177"/>
      <c r="C297" s="177"/>
      <c r="D297" s="177"/>
      <c r="E297" s="177"/>
      <c r="F297" s="177"/>
      <c r="G297" s="177"/>
      <c r="H297" s="177"/>
      <c r="I297" s="177"/>
      <c r="J297" s="177"/>
      <c r="K297" s="177"/>
      <c r="L297" s="177"/>
      <c r="M297" s="177"/>
      <c r="N297" s="177"/>
      <c r="O297" s="177"/>
      <c r="P297" s="177"/>
      <c r="Q297" s="177"/>
      <c r="R297" s="177"/>
      <c r="S297" s="177"/>
      <c r="T297" s="177"/>
      <c r="U297" s="177"/>
      <c r="V297" s="177"/>
      <c r="W297" s="177"/>
      <c r="X297" s="177"/>
      <c r="Y297" s="177"/>
      <c r="Z297" s="177"/>
      <c r="AA297" s="177"/>
      <c r="AB297" s="177"/>
      <c r="AC297" s="177"/>
      <c r="AD297" s="177"/>
      <c r="AE297" s="177"/>
      <c r="AF297" s="177"/>
      <c r="AG297" s="177"/>
      <c r="AH297" s="177"/>
      <c r="AI297" s="177"/>
      <c r="AJ297" s="177"/>
      <c r="AK297" s="177"/>
      <c r="AL297" s="177"/>
      <c r="AM297" s="177"/>
      <c r="AN297" s="177"/>
      <c r="AO297" s="177"/>
      <c r="AP297" s="177"/>
      <c r="AQ297" s="177"/>
      <c r="AR297" s="177"/>
      <c r="AS297" s="177"/>
      <c r="AT297" s="177"/>
      <c r="AU297" s="177"/>
      <c r="AV297" s="177"/>
      <c r="AW297" s="177"/>
      <c r="AX297" s="177"/>
      <c r="AY297" s="177"/>
      <c r="AZ297" s="177"/>
    </row>
    <row r="298" spans="2:52" x14ac:dyDescent="0.25">
      <c r="B298" s="177"/>
      <c r="C298" s="177"/>
      <c r="D298" s="177"/>
      <c r="E298" s="177"/>
      <c r="F298" s="177"/>
      <c r="G298" s="177"/>
      <c r="H298" s="177"/>
      <c r="I298" s="177"/>
      <c r="J298" s="177"/>
      <c r="K298" s="177"/>
      <c r="L298" s="177"/>
      <c r="M298" s="177"/>
      <c r="N298" s="177"/>
      <c r="O298" s="177"/>
      <c r="P298" s="177"/>
      <c r="Q298" s="177"/>
      <c r="R298" s="177"/>
      <c r="S298" s="177"/>
      <c r="T298" s="177"/>
      <c r="U298" s="177"/>
      <c r="V298" s="177"/>
      <c r="W298" s="177"/>
      <c r="X298" s="177"/>
      <c r="Y298" s="177"/>
      <c r="Z298" s="177"/>
      <c r="AA298" s="177"/>
      <c r="AB298" s="177"/>
      <c r="AC298" s="177"/>
      <c r="AD298" s="177"/>
      <c r="AE298" s="177"/>
      <c r="AF298" s="177"/>
      <c r="AG298" s="177"/>
      <c r="AH298" s="177"/>
      <c r="AI298" s="177"/>
      <c r="AJ298" s="177"/>
      <c r="AK298" s="177"/>
      <c r="AL298" s="177"/>
      <c r="AM298" s="177"/>
      <c r="AN298" s="177"/>
      <c r="AO298" s="177"/>
      <c r="AP298" s="177"/>
      <c r="AQ298" s="177"/>
      <c r="AR298" s="177"/>
      <c r="AS298" s="177"/>
      <c r="AT298" s="177"/>
      <c r="AU298" s="177"/>
      <c r="AV298" s="177"/>
      <c r="AW298" s="177"/>
      <c r="AX298" s="177"/>
      <c r="AY298" s="177"/>
      <c r="AZ298" s="177"/>
    </row>
    <row r="299" spans="2:52" x14ac:dyDescent="0.25">
      <c r="B299" s="177"/>
      <c r="C299" s="177"/>
      <c r="D299" s="177"/>
      <c r="E299" s="177"/>
      <c r="F299" s="177"/>
      <c r="G299" s="177"/>
      <c r="H299" s="177"/>
      <c r="I299" s="177"/>
      <c r="J299" s="177"/>
      <c r="K299" s="177"/>
      <c r="L299" s="177"/>
      <c r="M299" s="177"/>
      <c r="N299" s="177"/>
      <c r="O299" s="177"/>
      <c r="P299" s="177"/>
      <c r="Q299" s="177"/>
      <c r="R299" s="177"/>
      <c r="S299" s="177"/>
      <c r="T299" s="177"/>
      <c r="U299" s="177"/>
      <c r="V299" s="177"/>
      <c r="W299" s="177"/>
      <c r="X299" s="177"/>
      <c r="Y299" s="177"/>
      <c r="Z299" s="177"/>
      <c r="AA299" s="177"/>
      <c r="AB299" s="177"/>
      <c r="AC299" s="177"/>
      <c r="AD299" s="177"/>
      <c r="AE299" s="177"/>
      <c r="AF299" s="177"/>
      <c r="AG299" s="177"/>
      <c r="AH299" s="177"/>
      <c r="AI299" s="177"/>
      <c r="AJ299" s="177"/>
      <c r="AK299" s="177"/>
      <c r="AL299" s="177"/>
      <c r="AM299" s="177"/>
      <c r="AN299" s="177"/>
      <c r="AO299" s="177"/>
      <c r="AP299" s="177"/>
      <c r="AQ299" s="177"/>
      <c r="AR299" s="177"/>
      <c r="AS299" s="177"/>
      <c r="AT299" s="177"/>
      <c r="AU299" s="177"/>
      <c r="AV299" s="177"/>
      <c r="AW299" s="177"/>
      <c r="AX299" s="177"/>
      <c r="AY299" s="177"/>
      <c r="AZ299" s="177"/>
    </row>
    <row r="300" spans="2:52" x14ac:dyDescent="0.25">
      <c r="B300" s="177"/>
      <c r="C300" s="177"/>
      <c r="D300" s="177"/>
      <c r="E300" s="177"/>
      <c r="F300" s="177"/>
      <c r="G300" s="177"/>
      <c r="H300" s="177"/>
      <c r="I300" s="177"/>
      <c r="J300" s="177"/>
      <c r="K300" s="177"/>
      <c r="L300" s="177"/>
      <c r="M300" s="177"/>
      <c r="N300" s="177"/>
      <c r="O300" s="177"/>
      <c r="P300" s="177"/>
      <c r="Q300" s="177"/>
      <c r="R300" s="177"/>
      <c r="S300" s="177"/>
      <c r="T300" s="177"/>
      <c r="U300" s="177"/>
      <c r="V300" s="177"/>
      <c r="W300" s="177"/>
      <c r="X300" s="177"/>
      <c r="Y300" s="177"/>
      <c r="Z300" s="177"/>
      <c r="AA300" s="177"/>
      <c r="AB300" s="177"/>
      <c r="AC300" s="177"/>
      <c r="AD300" s="177"/>
      <c r="AE300" s="177"/>
      <c r="AF300" s="177"/>
      <c r="AG300" s="177"/>
      <c r="AH300" s="177"/>
      <c r="AI300" s="177"/>
      <c r="AJ300" s="177"/>
      <c r="AK300" s="177"/>
      <c r="AL300" s="177"/>
      <c r="AM300" s="177"/>
      <c r="AN300" s="177"/>
      <c r="AO300" s="177"/>
      <c r="AP300" s="177"/>
      <c r="AQ300" s="177"/>
      <c r="AR300" s="177"/>
      <c r="AS300" s="177"/>
      <c r="AT300" s="177"/>
      <c r="AU300" s="177"/>
      <c r="AV300" s="177"/>
      <c r="AW300" s="177"/>
      <c r="AX300" s="177"/>
      <c r="AY300" s="177"/>
      <c r="AZ300" s="177"/>
    </row>
    <row r="301" spans="2:52" x14ac:dyDescent="0.25">
      <c r="B301" s="177"/>
      <c r="C301" s="177"/>
      <c r="D301" s="177"/>
      <c r="E301" s="177"/>
      <c r="F301" s="177"/>
      <c r="G301" s="177"/>
      <c r="H301" s="177"/>
      <c r="I301" s="177"/>
      <c r="J301" s="177"/>
      <c r="K301" s="177"/>
      <c r="L301" s="177"/>
      <c r="M301" s="177"/>
      <c r="N301" s="177"/>
      <c r="O301" s="177"/>
      <c r="P301" s="177"/>
      <c r="Q301" s="177"/>
      <c r="R301" s="177"/>
      <c r="S301" s="177"/>
      <c r="T301" s="177"/>
      <c r="U301" s="177"/>
      <c r="V301" s="177"/>
      <c r="W301" s="177"/>
      <c r="X301" s="177"/>
      <c r="Y301" s="177"/>
      <c r="Z301" s="177"/>
      <c r="AA301" s="177"/>
      <c r="AB301" s="177"/>
      <c r="AC301" s="177"/>
      <c r="AD301" s="177"/>
      <c r="AE301" s="177"/>
      <c r="AF301" s="177"/>
      <c r="AG301" s="177"/>
      <c r="AH301" s="177"/>
      <c r="AI301" s="177"/>
      <c r="AJ301" s="177"/>
      <c r="AK301" s="177"/>
      <c r="AL301" s="177"/>
      <c r="AM301" s="177"/>
      <c r="AN301" s="177"/>
      <c r="AO301" s="177"/>
      <c r="AP301" s="177"/>
      <c r="AQ301" s="177"/>
      <c r="AR301" s="177"/>
      <c r="AS301" s="177"/>
      <c r="AT301" s="177"/>
      <c r="AU301" s="177"/>
      <c r="AV301" s="177"/>
      <c r="AW301" s="177"/>
      <c r="AX301" s="177"/>
      <c r="AY301" s="177"/>
      <c r="AZ301" s="177"/>
    </row>
    <row r="302" spans="2:52" x14ac:dyDescent="0.25">
      <c r="B302" s="177"/>
      <c r="C302" s="177"/>
      <c r="D302" s="177"/>
      <c r="E302" s="177"/>
      <c r="F302" s="177"/>
      <c r="G302" s="177"/>
      <c r="H302" s="177"/>
      <c r="I302" s="177"/>
      <c r="J302" s="177"/>
      <c r="K302" s="177"/>
      <c r="L302" s="177"/>
      <c r="M302" s="177"/>
      <c r="N302" s="177"/>
      <c r="O302" s="177"/>
      <c r="P302" s="177"/>
      <c r="Q302" s="177"/>
      <c r="R302" s="177"/>
      <c r="S302" s="177"/>
      <c r="T302" s="177"/>
      <c r="U302" s="177"/>
      <c r="V302" s="177"/>
      <c r="W302" s="177"/>
      <c r="X302" s="177"/>
      <c r="Y302" s="177"/>
      <c r="Z302" s="177"/>
      <c r="AA302" s="177"/>
      <c r="AB302" s="177"/>
      <c r="AC302" s="177"/>
      <c r="AD302" s="177"/>
      <c r="AE302" s="177"/>
      <c r="AF302" s="177"/>
      <c r="AG302" s="177"/>
      <c r="AH302" s="177"/>
      <c r="AI302" s="177"/>
      <c r="AJ302" s="177"/>
      <c r="AK302" s="177"/>
      <c r="AL302" s="177"/>
      <c r="AM302" s="177"/>
      <c r="AN302" s="177"/>
      <c r="AO302" s="177"/>
      <c r="AP302" s="177"/>
      <c r="AQ302" s="177"/>
      <c r="AR302" s="177"/>
      <c r="AS302" s="177"/>
      <c r="AT302" s="177"/>
      <c r="AU302" s="177"/>
      <c r="AV302" s="177"/>
      <c r="AW302" s="177"/>
      <c r="AX302" s="177"/>
      <c r="AY302" s="177"/>
      <c r="AZ302" s="177"/>
    </row>
    <row r="303" spans="2:52" x14ac:dyDescent="0.25">
      <c r="B303" s="177"/>
      <c r="C303" s="177"/>
      <c r="D303" s="177"/>
      <c r="E303" s="177"/>
      <c r="F303" s="177"/>
      <c r="G303" s="177"/>
      <c r="H303" s="177"/>
      <c r="I303" s="177"/>
      <c r="J303" s="177"/>
      <c r="K303" s="177"/>
      <c r="L303" s="177"/>
      <c r="M303" s="177"/>
      <c r="N303" s="177"/>
      <c r="O303" s="177"/>
      <c r="P303" s="177"/>
      <c r="Q303" s="177"/>
      <c r="R303" s="177"/>
      <c r="S303" s="177"/>
      <c r="T303" s="177"/>
      <c r="U303" s="177"/>
      <c r="V303" s="177"/>
      <c r="W303" s="177"/>
      <c r="X303" s="177"/>
      <c r="Y303" s="177"/>
      <c r="Z303" s="177"/>
      <c r="AA303" s="177"/>
      <c r="AB303" s="177"/>
      <c r="AC303" s="177"/>
      <c r="AD303" s="177"/>
      <c r="AE303" s="177"/>
      <c r="AF303" s="177"/>
      <c r="AG303" s="177"/>
      <c r="AH303" s="177"/>
      <c r="AI303" s="177"/>
      <c r="AJ303" s="177"/>
      <c r="AK303" s="177"/>
      <c r="AL303" s="177"/>
      <c r="AM303" s="177"/>
      <c r="AN303" s="177"/>
      <c r="AO303" s="177"/>
      <c r="AP303" s="177"/>
      <c r="AQ303" s="177"/>
      <c r="AR303" s="177"/>
      <c r="AS303" s="177"/>
      <c r="AT303" s="177"/>
      <c r="AU303" s="177"/>
      <c r="AV303" s="177"/>
      <c r="AW303" s="177"/>
      <c r="AX303" s="177"/>
      <c r="AY303" s="177"/>
      <c r="AZ303" s="177"/>
    </row>
    <row r="304" spans="2:52" x14ac:dyDescent="0.25">
      <c r="B304" s="177"/>
      <c r="C304" s="177"/>
      <c r="D304" s="177"/>
      <c r="E304" s="177"/>
      <c r="F304" s="177"/>
      <c r="G304" s="177"/>
      <c r="H304" s="177"/>
      <c r="I304" s="177"/>
      <c r="J304" s="177"/>
      <c r="K304" s="177"/>
      <c r="L304" s="177"/>
      <c r="M304" s="177"/>
      <c r="N304" s="177"/>
      <c r="O304" s="177"/>
      <c r="P304" s="177"/>
      <c r="Q304" s="177"/>
      <c r="R304" s="177"/>
      <c r="S304" s="177"/>
      <c r="T304" s="177"/>
      <c r="U304" s="177"/>
      <c r="V304" s="177"/>
      <c r="W304" s="177"/>
      <c r="X304" s="177"/>
      <c r="Y304" s="177"/>
      <c r="Z304" s="177"/>
      <c r="AA304" s="177"/>
      <c r="AB304" s="177"/>
      <c r="AC304" s="177"/>
      <c r="AD304" s="177"/>
      <c r="AE304" s="177"/>
      <c r="AF304" s="177"/>
      <c r="AG304" s="177"/>
      <c r="AH304" s="177"/>
      <c r="AI304" s="177"/>
      <c r="AJ304" s="177"/>
      <c r="AK304" s="177"/>
      <c r="AL304" s="177"/>
      <c r="AM304" s="177"/>
      <c r="AN304" s="177"/>
      <c r="AO304" s="177"/>
      <c r="AP304" s="177"/>
      <c r="AQ304" s="177"/>
      <c r="AR304" s="177"/>
      <c r="AS304" s="177"/>
      <c r="AT304" s="177"/>
      <c r="AU304" s="177"/>
      <c r="AV304" s="177"/>
      <c r="AW304" s="177"/>
      <c r="AX304" s="177"/>
      <c r="AY304" s="177"/>
      <c r="AZ304" s="177"/>
    </row>
    <row r="305" spans="2:52" x14ac:dyDescent="0.25">
      <c r="B305" s="177"/>
      <c r="C305" s="177"/>
      <c r="D305" s="177"/>
      <c r="E305" s="177"/>
      <c r="F305" s="177"/>
      <c r="G305" s="177"/>
      <c r="H305" s="177"/>
      <c r="I305" s="177"/>
      <c r="J305" s="177"/>
      <c r="K305" s="177"/>
      <c r="L305" s="177"/>
      <c r="M305" s="177"/>
      <c r="N305" s="177"/>
      <c r="O305" s="177"/>
      <c r="P305" s="177"/>
      <c r="Q305" s="177"/>
      <c r="R305" s="177"/>
      <c r="S305" s="177"/>
      <c r="T305" s="177"/>
      <c r="U305" s="177"/>
      <c r="V305" s="177"/>
      <c r="W305" s="177"/>
      <c r="X305" s="177"/>
      <c r="Y305" s="177"/>
      <c r="Z305" s="177"/>
      <c r="AA305" s="177"/>
      <c r="AB305" s="177"/>
      <c r="AC305" s="177"/>
      <c r="AD305" s="177"/>
      <c r="AE305" s="177"/>
      <c r="AF305" s="177"/>
      <c r="AG305" s="177"/>
      <c r="AH305" s="177"/>
      <c r="AI305" s="177"/>
      <c r="AJ305" s="177"/>
      <c r="AK305" s="177"/>
      <c r="AL305" s="177"/>
      <c r="AM305" s="177"/>
      <c r="AN305" s="177"/>
      <c r="AO305" s="177"/>
      <c r="AP305" s="177"/>
      <c r="AQ305" s="177"/>
      <c r="AR305" s="177"/>
      <c r="AS305" s="177"/>
      <c r="AT305" s="177"/>
      <c r="AU305" s="177"/>
      <c r="AV305" s="177"/>
      <c r="AW305" s="177"/>
      <c r="AX305" s="177"/>
      <c r="AY305" s="177"/>
      <c r="AZ305" s="177"/>
    </row>
    <row r="306" spans="2:52" x14ac:dyDescent="0.25">
      <c r="B306" s="177"/>
      <c r="C306" s="177"/>
      <c r="D306" s="177"/>
      <c r="E306" s="177"/>
      <c r="F306" s="177"/>
      <c r="G306" s="177"/>
      <c r="H306" s="177"/>
      <c r="I306" s="177"/>
      <c r="J306" s="177"/>
      <c r="K306" s="177"/>
      <c r="L306" s="177"/>
      <c r="M306" s="177"/>
      <c r="N306" s="177"/>
      <c r="O306" s="177"/>
      <c r="P306" s="177"/>
      <c r="Q306" s="177"/>
      <c r="R306" s="177"/>
      <c r="S306" s="177"/>
      <c r="T306" s="177"/>
      <c r="U306" s="177"/>
      <c r="V306" s="177"/>
      <c r="W306" s="177"/>
      <c r="X306" s="177"/>
      <c r="Y306" s="177"/>
      <c r="Z306" s="177"/>
      <c r="AA306" s="177"/>
      <c r="AB306" s="177"/>
      <c r="AC306" s="177"/>
      <c r="AD306" s="177"/>
      <c r="AE306" s="177"/>
      <c r="AF306" s="177"/>
      <c r="AG306" s="177"/>
      <c r="AH306" s="177"/>
      <c r="AI306" s="177"/>
      <c r="AJ306" s="177"/>
      <c r="AK306" s="177"/>
      <c r="AL306" s="177"/>
      <c r="AM306" s="177"/>
      <c r="AN306" s="177"/>
      <c r="AO306" s="177"/>
      <c r="AP306" s="177"/>
      <c r="AQ306" s="177"/>
      <c r="AR306" s="177"/>
      <c r="AS306" s="177"/>
      <c r="AT306" s="177"/>
      <c r="AU306" s="177"/>
      <c r="AV306" s="177"/>
      <c r="AW306" s="177"/>
      <c r="AX306" s="177"/>
      <c r="AY306" s="177"/>
      <c r="AZ306" s="177"/>
    </row>
    <row r="307" spans="2:52" x14ac:dyDescent="0.25">
      <c r="B307" s="177"/>
      <c r="C307" s="177"/>
      <c r="D307" s="177"/>
      <c r="E307" s="177"/>
      <c r="F307" s="177"/>
      <c r="G307" s="177"/>
      <c r="H307" s="177"/>
      <c r="I307" s="177"/>
      <c r="J307" s="177"/>
      <c r="K307" s="177"/>
      <c r="L307" s="177"/>
      <c r="M307" s="177"/>
      <c r="N307" s="177"/>
      <c r="O307" s="177"/>
      <c r="P307" s="177"/>
      <c r="Q307" s="177"/>
      <c r="R307" s="177"/>
      <c r="S307" s="177"/>
      <c r="T307" s="177"/>
      <c r="U307" s="177"/>
      <c r="V307" s="177"/>
      <c r="W307" s="177"/>
      <c r="X307" s="177"/>
      <c r="Y307" s="177"/>
      <c r="Z307" s="177"/>
      <c r="AA307" s="177"/>
      <c r="AB307" s="177"/>
      <c r="AC307" s="177"/>
      <c r="AD307" s="177"/>
      <c r="AE307" s="177"/>
      <c r="AF307" s="177"/>
      <c r="AG307" s="177"/>
      <c r="AH307" s="177"/>
      <c r="AI307" s="177"/>
      <c r="AJ307" s="177"/>
      <c r="AK307" s="177"/>
      <c r="AL307" s="177"/>
      <c r="AM307" s="177"/>
      <c r="AN307" s="177"/>
      <c r="AO307" s="177"/>
      <c r="AP307" s="177"/>
      <c r="AQ307" s="177"/>
      <c r="AR307" s="177"/>
      <c r="AS307" s="177"/>
      <c r="AT307" s="177"/>
      <c r="AU307" s="177"/>
      <c r="AV307" s="177"/>
      <c r="AW307" s="177"/>
      <c r="AX307" s="177"/>
      <c r="AY307" s="177"/>
      <c r="AZ307" s="177"/>
    </row>
    <row r="308" spans="2:52" x14ac:dyDescent="0.25">
      <c r="B308" s="177"/>
      <c r="C308" s="177"/>
      <c r="D308" s="177"/>
      <c r="E308" s="177"/>
      <c r="F308" s="177"/>
      <c r="G308" s="177"/>
      <c r="H308" s="177"/>
      <c r="I308" s="177"/>
      <c r="J308" s="177"/>
      <c r="K308" s="177"/>
      <c r="L308" s="177"/>
      <c r="M308" s="177"/>
      <c r="N308" s="177"/>
      <c r="O308" s="177"/>
      <c r="P308" s="177"/>
      <c r="Q308" s="177"/>
      <c r="R308" s="177"/>
      <c r="S308" s="177"/>
      <c r="T308" s="177"/>
      <c r="U308" s="177"/>
      <c r="V308" s="177"/>
      <c r="W308" s="177"/>
      <c r="X308" s="177"/>
      <c r="Y308" s="177"/>
      <c r="Z308" s="177"/>
      <c r="AA308" s="177"/>
      <c r="AB308" s="177"/>
      <c r="AC308" s="177"/>
      <c r="AD308" s="177"/>
      <c r="AE308" s="177"/>
      <c r="AF308" s="177"/>
      <c r="AG308" s="177"/>
      <c r="AH308" s="177"/>
      <c r="AI308" s="177"/>
      <c r="AJ308" s="177"/>
      <c r="AK308" s="177"/>
      <c r="AL308" s="177"/>
      <c r="AM308" s="177"/>
      <c r="AN308" s="177"/>
      <c r="AO308" s="177"/>
      <c r="AP308" s="177"/>
      <c r="AQ308" s="177"/>
      <c r="AR308" s="177"/>
      <c r="AS308" s="177"/>
      <c r="AT308" s="177"/>
      <c r="AU308" s="177"/>
      <c r="AV308" s="177"/>
      <c r="AW308" s="177"/>
      <c r="AX308" s="177"/>
      <c r="AY308" s="177"/>
      <c r="AZ308" s="177"/>
    </row>
    <row r="309" spans="2:52" x14ac:dyDescent="0.25">
      <c r="B309" s="177"/>
      <c r="C309" s="177"/>
      <c r="D309" s="177"/>
      <c r="E309" s="177"/>
      <c r="F309" s="177"/>
      <c r="G309" s="177"/>
      <c r="H309" s="177"/>
      <c r="I309" s="177"/>
      <c r="J309" s="177"/>
      <c r="K309" s="177"/>
      <c r="L309" s="177"/>
      <c r="M309" s="177"/>
      <c r="N309" s="177"/>
      <c r="O309" s="177"/>
      <c r="P309" s="177"/>
      <c r="Q309" s="177"/>
      <c r="R309" s="177"/>
      <c r="S309" s="177"/>
      <c r="T309" s="177"/>
      <c r="U309" s="177"/>
      <c r="V309" s="177"/>
      <c r="W309" s="177"/>
      <c r="X309" s="177"/>
      <c r="Y309" s="177"/>
      <c r="Z309" s="177"/>
      <c r="AA309" s="177"/>
      <c r="AB309" s="177"/>
      <c r="AC309" s="177"/>
      <c r="AD309" s="177"/>
      <c r="AE309" s="177"/>
      <c r="AF309" s="177"/>
      <c r="AG309" s="177"/>
      <c r="AH309" s="177"/>
      <c r="AI309" s="177"/>
      <c r="AJ309" s="177"/>
      <c r="AK309" s="177"/>
      <c r="AL309" s="177"/>
      <c r="AM309" s="177"/>
      <c r="AN309" s="177"/>
      <c r="AO309" s="177"/>
      <c r="AP309" s="177"/>
      <c r="AQ309" s="177"/>
      <c r="AR309" s="177"/>
      <c r="AS309" s="177"/>
      <c r="AT309" s="177"/>
      <c r="AU309" s="177"/>
      <c r="AV309" s="177"/>
      <c r="AW309" s="177"/>
      <c r="AX309" s="177"/>
      <c r="AY309" s="177"/>
      <c r="AZ309" s="177"/>
    </row>
    <row r="310" spans="2:52" x14ac:dyDescent="0.25">
      <c r="B310" s="177"/>
      <c r="C310" s="177"/>
      <c r="D310" s="177"/>
      <c r="E310" s="177"/>
      <c r="F310" s="177"/>
      <c r="G310" s="177"/>
      <c r="H310" s="177"/>
      <c r="I310" s="177"/>
      <c r="J310" s="177"/>
      <c r="K310" s="177"/>
      <c r="L310" s="177"/>
      <c r="M310" s="177"/>
      <c r="N310" s="177"/>
      <c r="O310" s="177"/>
      <c r="P310" s="177"/>
      <c r="Q310" s="177"/>
      <c r="R310" s="177"/>
      <c r="S310" s="177"/>
      <c r="T310" s="177"/>
      <c r="U310" s="177"/>
      <c r="V310" s="177"/>
      <c r="W310" s="177"/>
      <c r="X310" s="177"/>
      <c r="Y310" s="177"/>
      <c r="Z310" s="177"/>
      <c r="AA310" s="177"/>
      <c r="AB310" s="177"/>
      <c r="AC310" s="177"/>
      <c r="AD310" s="177"/>
      <c r="AE310" s="177"/>
      <c r="AF310" s="177"/>
      <c r="AG310" s="177"/>
      <c r="AH310" s="177"/>
      <c r="AI310" s="177"/>
      <c r="AJ310" s="177"/>
      <c r="AK310" s="177"/>
      <c r="AL310" s="177"/>
      <c r="AM310" s="177"/>
      <c r="AN310" s="177"/>
      <c r="AO310" s="177"/>
      <c r="AP310" s="177"/>
      <c r="AQ310" s="177"/>
      <c r="AR310" s="177"/>
      <c r="AS310" s="177"/>
      <c r="AT310" s="177"/>
      <c r="AU310" s="177"/>
      <c r="AV310" s="177"/>
      <c r="AW310" s="177"/>
      <c r="AX310" s="177"/>
      <c r="AY310" s="177"/>
      <c r="AZ310" s="177"/>
    </row>
    <row r="311" spans="2:52" x14ac:dyDescent="0.25">
      <c r="B311" s="177"/>
      <c r="C311" s="177"/>
      <c r="D311" s="177"/>
      <c r="E311" s="177"/>
      <c r="F311" s="177"/>
      <c r="G311" s="177"/>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7"/>
      <c r="AY311" s="177"/>
      <c r="AZ311" s="177"/>
    </row>
    <row r="312" spans="2:52" x14ac:dyDescent="0.25">
      <c r="B312" s="177"/>
      <c r="C312" s="177"/>
      <c r="D312" s="177"/>
      <c r="E312" s="177"/>
      <c r="F312" s="177"/>
      <c r="G312" s="177"/>
      <c r="H312" s="177"/>
      <c r="I312" s="177"/>
      <c r="J312" s="177"/>
      <c r="K312" s="177"/>
      <c r="L312" s="177"/>
      <c r="M312" s="177"/>
      <c r="N312" s="177"/>
      <c r="O312" s="177"/>
      <c r="P312" s="177"/>
      <c r="Q312" s="177"/>
      <c r="R312" s="177"/>
      <c r="S312" s="177"/>
      <c r="T312" s="177"/>
      <c r="U312" s="177"/>
      <c r="V312" s="177"/>
      <c r="W312" s="177"/>
      <c r="X312" s="177"/>
      <c r="Y312" s="177"/>
      <c r="Z312" s="177"/>
      <c r="AA312" s="177"/>
      <c r="AB312" s="177"/>
      <c r="AC312" s="177"/>
      <c r="AD312" s="177"/>
      <c r="AE312" s="177"/>
      <c r="AF312" s="177"/>
      <c r="AG312" s="177"/>
      <c r="AH312" s="177"/>
      <c r="AI312" s="177"/>
      <c r="AJ312" s="177"/>
      <c r="AK312" s="177"/>
      <c r="AL312" s="177"/>
      <c r="AM312" s="177"/>
      <c r="AN312" s="177"/>
      <c r="AO312" s="177"/>
      <c r="AP312" s="177"/>
      <c r="AQ312" s="177"/>
      <c r="AR312" s="177"/>
      <c r="AS312" s="177"/>
      <c r="AT312" s="177"/>
      <c r="AU312" s="177"/>
      <c r="AV312" s="177"/>
      <c r="AW312" s="177"/>
      <c r="AX312" s="177"/>
      <c r="AY312" s="177"/>
      <c r="AZ312" s="177"/>
    </row>
    <row r="313" spans="2:52" x14ac:dyDescent="0.25">
      <c r="B313" s="177"/>
      <c r="C313" s="177"/>
      <c r="D313" s="177"/>
      <c r="E313" s="177"/>
      <c r="F313" s="177"/>
      <c r="G313" s="177"/>
      <c r="H313" s="177"/>
      <c r="I313" s="177"/>
      <c r="J313" s="177"/>
      <c r="K313" s="177"/>
      <c r="L313" s="177"/>
      <c r="M313" s="177"/>
      <c r="N313" s="177"/>
      <c r="O313" s="177"/>
      <c r="P313" s="177"/>
      <c r="Q313" s="177"/>
      <c r="R313" s="177"/>
      <c r="S313" s="177"/>
      <c r="T313" s="177"/>
      <c r="U313" s="177"/>
      <c r="V313" s="177"/>
      <c r="W313" s="177"/>
      <c r="X313" s="177"/>
      <c r="Y313" s="177"/>
      <c r="Z313" s="177"/>
      <c r="AA313" s="177"/>
      <c r="AB313" s="177"/>
      <c r="AC313" s="177"/>
      <c r="AD313" s="177"/>
      <c r="AE313" s="177"/>
      <c r="AF313" s="177"/>
      <c r="AG313" s="177"/>
      <c r="AH313" s="177"/>
      <c r="AI313" s="177"/>
      <c r="AJ313" s="177"/>
      <c r="AK313" s="177"/>
      <c r="AL313" s="177"/>
      <c r="AM313" s="177"/>
      <c r="AN313" s="177"/>
      <c r="AO313" s="177"/>
      <c r="AP313" s="177"/>
      <c r="AQ313" s="177"/>
      <c r="AR313" s="177"/>
      <c r="AS313" s="177"/>
      <c r="AT313" s="177"/>
      <c r="AU313" s="177"/>
      <c r="AV313" s="177"/>
      <c r="AW313" s="177"/>
      <c r="AX313" s="177"/>
      <c r="AY313" s="177"/>
      <c r="AZ313" s="177"/>
    </row>
    <row r="314" spans="2:52" x14ac:dyDescent="0.25">
      <c r="B314" s="177"/>
      <c r="C314" s="177"/>
      <c r="D314" s="177"/>
      <c r="E314" s="177"/>
      <c r="F314" s="177"/>
      <c r="G314" s="177"/>
      <c r="H314" s="177"/>
      <c r="I314" s="177"/>
      <c r="J314" s="177"/>
      <c r="K314" s="177"/>
      <c r="L314" s="177"/>
      <c r="M314" s="177"/>
      <c r="N314" s="177"/>
      <c r="O314" s="177"/>
      <c r="P314" s="177"/>
      <c r="Q314" s="177"/>
      <c r="R314" s="177"/>
      <c r="S314" s="177"/>
      <c r="T314" s="177"/>
      <c r="U314" s="177"/>
      <c r="V314" s="177"/>
      <c r="W314" s="177"/>
      <c r="X314" s="177"/>
      <c r="Y314" s="177"/>
      <c r="Z314" s="177"/>
      <c r="AA314" s="177"/>
      <c r="AB314" s="177"/>
      <c r="AC314" s="177"/>
      <c r="AD314" s="177"/>
      <c r="AE314" s="177"/>
      <c r="AF314" s="177"/>
      <c r="AG314" s="177"/>
      <c r="AH314" s="177"/>
      <c r="AI314" s="177"/>
      <c r="AJ314" s="177"/>
      <c r="AK314" s="177"/>
      <c r="AL314" s="177"/>
      <c r="AM314" s="177"/>
      <c r="AN314" s="177"/>
      <c r="AO314" s="177"/>
      <c r="AP314" s="177"/>
      <c r="AQ314" s="177"/>
      <c r="AR314" s="177"/>
      <c r="AS314" s="177"/>
      <c r="AT314" s="177"/>
      <c r="AU314" s="177"/>
      <c r="AV314" s="177"/>
      <c r="AW314" s="177"/>
      <c r="AX314" s="177"/>
      <c r="AY314" s="177"/>
      <c r="AZ314" s="177"/>
    </row>
    <row r="315" spans="2:52" x14ac:dyDescent="0.25">
      <c r="B315" s="177"/>
      <c r="C315" s="177"/>
      <c r="D315" s="177"/>
      <c r="E315" s="177"/>
      <c r="F315" s="177"/>
      <c r="G315" s="177"/>
      <c r="H315" s="177"/>
      <c r="I315" s="177"/>
      <c r="J315" s="177"/>
      <c r="K315" s="177"/>
      <c r="L315" s="177"/>
      <c r="M315" s="177"/>
      <c r="N315" s="177"/>
      <c r="O315" s="177"/>
      <c r="P315" s="177"/>
      <c r="Q315" s="177"/>
      <c r="R315" s="177"/>
      <c r="S315" s="177"/>
      <c r="T315" s="177"/>
      <c r="U315" s="177"/>
      <c r="V315" s="177"/>
      <c r="W315" s="177"/>
      <c r="X315" s="177"/>
      <c r="Y315" s="177"/>
      <c r="Z315" s="177"/>
      <c r="AA315" s="177"/>
      <c r="AB315" s="177"/>
      <c r="AC315" s="177"/>
      <c r="AD315" s="177"/>
      <c r="AE315" s="177"/>
      <c r="AF315" s="177"/>
      <c r="AG315" s="177"/>
      <c r="AH315" s="177"/>
      <c r="AI315" s="177"/>
      <c r="AJ315" s="177"/>
      <c r="AK315" s="177"/>
      <c r="AL315" s="177"/>
      <c r="AM315" s="177"/>
      <c r="AN315" s="177"/>
      <c r="AO315" s="177"/>
      <c r="AP315" s="177"/>
      <c r="AQ315" s="177"/>
      <c r="AR315" s="177"/>
      <c r="AS315" s="177"/>
      <c r="AT315" s="177"/>
      <c r="AU315" s="177"/>
      <c r="AV315" s="177"/>
      <c r="AW315" s="177"/>
      <c r="AX315" s="177"/>
      <c r="AY315" s="177"/>
      <c r="AZ315" s="177"/>
    </row>
    <row r="316" spans="2:52" x14ac:dyDescent="0.25">
      <c r="B316" s="177"/>
      <c r="C316" s="177"/>
      <c r="D316" s="177"/>
      <c r="E316" s="177"/>
      <c r="F316" s="177"/>
      <c r="G316" s="177"/>
      <c r="H316" s="177"/>
      <c r="I316" s="177"/>
      <c r="J316" s="177"/>
      <c r="K316" s="177"/>
      <c r="L316" s="177"/>
      <c r="M316" s="177"/>
      <c r="N316" s="177"/>
      <c r="O316" s="177"/>
      <c r="P316" s="177"/>
      <c r="Q316" s="177"/>
      <c r="R316" s="177"/>
      <c r="S316" s="177"/>
      <c r="T316" s="177"/>
      <c r="U316" s="177"/>
      <c r="V316" s="177"/>
      <c r="W316" s="177"/>
      <c r="X316" s="177"/>
      <c r="Y316" s="177"/>
      <c r="Z316" s="177"/>
      <c r="AA316" s="177"/>
      <c r="AB316" s="177"/>
      <c r="AC316" s="177"/>
      <c r="AD316" s="177"/>
      <c r="AE316" s="177"/>
      <c r="AF316" s="177"/>
      <c r="AG316" s="177"/>
      <c r="AH316" s="177"/>
      <c r="AI316" s="177"/>
      <c r="AJ316" s="177"/>
      <c r="AK316" s="177"/>
      <c r="AL316" s="177"/>
      <c r="AM316" s="177"/>
      <c r="AN316" s="177"/>
      <c r="AO316" s="177"/>
      <c r="AP316" s="177"/>
      <c r="AQ316" s="177"/>
      <c r="AR316" s="177"/>
      <c r="AS316" s="177"/>
      <c r="AT316" s="177"/>
      <c r="AU316" s="177"/>
      <c r="AV316" s="177"/>
      <c r="AW316" s="177"/>
      <c r="AX316" s="177"/>
      <c r="AY316" s="177"/>
      <c r="AZ316" s="177"/>
    </row>
    <row r="317" spans="2:52" x14ac:dyDescent="0.25">
      <c r="B317" s="177"/>
      <c r="C317" s="177"/>
      <c r="D317" s="177"/>
      <c r="E317" s="177"/>
      <c r="F317" s="177"/>
      <c r="G317" s="177"/>
      <c r="H317" s="177"/>
      <c r="I317" s="177"/>
      <c r="J317" s="177"/>
      <c r="K317" s="177"/>
      <c r="L317" s="177"/>
      <c r="M317" s="177"/>
      <c r="N317" s="177"/>
      <c r="O317" s="177"/>
      <c r="P317" s="177"/>
      <c r="Q317" s="177"/>
      <c r="R317" s="177"/>
      <c r="S317" s="177"/>
      <c r="T317" s="177"/>
      <c r="U317" s="177"/>
      <c r="V317" s="177"/>
      <c r="W317" s="177"/>
      <c r="X317" s="177"/>
      <c r="Y317" s="177"/>
      <c r="Z317" s="177"/>
      <c r="AA317" s="177"/>
      <c r="AB317" s="177"/>
      <c r="AC317" s="177"/>
      <c r="AD317" s="177"/>
      <c r="AE317" s="177"/>
      <c r="AF317" s="177"/>
      <c r="AG317" s="177"/>
      <c r="AH317" s="177"/>
      <c r="AI317" s="177"/>
      <c r="AJ317" s="177"/>
      <c r="AK317" s="177"/>
      <c r="AL317" s="177"/>
      <c r="AM317" s="177"/>
      <c r="AN317" s="177"/>
      <c r="AO317" s="177"/>
      <c r="AP317" s="177"/>
      <c r="AQ317" s="177"/>
      <c r="AR317" s="177"/>
      <c r="AS317" s="177"/>
      <c r="AT317" s="177"/>
      <c r="AU317" s="177"/>
      <c r="AV317" s="177"/>
      <c r="AW317" s="177"/>
      <c r="AX317" s="177"/>
      <c r="AY317" s="177"/>
      <c r="AZ317" s="177"/>
    </row>
    <row r="318" spans="2:52" x14ac:dyDescent="0.25">
      <c r="B318" s="177"/>
      <c r="C318" s="177"/>
      <c r="D318" s="177"/>
      <c r="E318" s="177"/>
      <c r="F318" s="177"/>
      <c r="G318" s="177"/>
      <c r="H318" s="177"/>
      <c r="I318" s="177"/>
      <c r="J318" s="177"/>
      <c r="K318" s="177"/>
      <c r="L318" s="177"/>
      <c r="M318" s="177"/>
      <c r="N318" s="177"/>
      <c r="O318" s="177"/>
      <c r="P318" s="177"/>
      <c r="Q318" s="177"/>
      <c r="R318" s="177"/>
      <c r="S318" s="177"/>
      <c r="T318" s="177"/>
      <c r="U318" s="177"/>
      <c r="V318" s="177"/>
      <c r="W318" s="177"/>
      <c r="X318" s="177"/>
      <c r="Y318" s="177"/>
      <c r="Z318" s="177"/>
      <c r="AA318" s="177"/>
      <c r="AB318" s="177"/>
      <c r="AC318" s="177"/>
      <c r="AD318" s="177"/>
      <c r="AE318" s="177"/>
      <c r="AF318" s="177"/>
      <c r="AG318" s="177"/>
      <c r="AH318" s="177"/>
      <c r="AI318" s="177"/>
      <c r="AJ318" s="177"/>
      <c r="AK318" s="177"/>
      <c r="AL318" s="177"/>
      <c r="AM318" s="177"/>
      <c r="AN318" s="177"/>
      <c r="AO318" s="177"/>
      <c r="AP318" s="177"/>
      <c r="AQ318" s="177"/>
      <c r="AR318" s="177"/>
      <c r="AS318" s="177"/>
      <c r="AT318" s="177"/>
      <c r="AU318" s="177"/>
      <c r="AV318" s="177"/>
      <c r="AW318" s="177"/>
      <c r="AX318" s="177"/>
      <c r="AY318" s="177"/>
      <c r="AZ318" s="177"/>
    </row>
    <row r="319" spans="2:52" x14ac:dyDescent="0.25">
      <c r="B319" s="177"/>
      <c r="C319" s="177"/>
      <c r="D319" s="177"/>
      <c r="E319" s="177"/>
      <c r="F319" s="177"/>
      <c r="G319" s="177"/>
      <c r="H319" s="177"/>
      <c r="I319" s="177"/>
      <c r="J319" s="177"/>
      <c r="K319" s="177"/>
      <c r="L319" s="177"/>
      <c r="M319" s="177"/>
      <c r="N319" s="177"/>
      <c r="O319" s="177"/>
      <c r="P319" s="177"/>
      <c r="Q319" s="177"/>
      <c r="R319" s="177"/>
      <c r="S319" s="177"/>
      <c r="T319" s="177"/>
      <c r="U319" s="177"/>
      <c r="V319" s="177"/>
      <c r="W319" s="177"/>
      <c r="X319" s="177"/>
      <c r="Y319" s="177"/>
      <c r="Z319" s="177"/>
      <c r="AA319" s="177"/>
      <c r="AB319" s="177"/>
      <c r="AC319" s="177"/>
      <c r="AD319" s="177"/>
      <c r="AE319" s="177"/>
      <c r="AF319" s="177"/>
      <c r="AG319" s="177"/>
      <c r="AH319" s="177"/>
      <c r="AI319" s="177"/>
      <c r="AJ319" s="177"/>
      <c r="AK319" s="177"/>
      <c r="AL319" s="177"/>
      <c r="AM319" s="177"/>
      <c r="AN319" s="177"/>
      <c r="AO319" s="177"/>
      <c r="AP319" s="177"/>
      <c r="AQ319" s="177"/>
      <c r="AR319" s="177"/>
      <c r="AS319" s="177"/>
      <c r="AT319" s="177"/>
      <c r="AU319" s="177"/>
      <c r="AV319" s="177"/>
      <c r="AW319" s="177"/>
      <c r="AX319" s="177"/>
      <c r="AY319" s="177"/>
      <c r="AZ319" s="177"/>
    </row>
    <row r="320" spans="2:52" x14ac:dyDescent="0.25">
      <c r="B320" s="177"/>
      <c r="C320" s="177"/>
      <c r="D320" s="177"/>
      <c r="E320" s="177"/>
      <c r="F320" s="177"/>
      <c r="G320" s="177"/>
      <c r="H320" s="177"/>
      <c r="I320" s="177"/>
      <c r="J320" s="177"/>
      <c r="K320" s="177"/>
      <c r="L320" s="177"/>
      <c r="M320" s="177"/>
      <c r="N320" s="177"/>
      <c r="O320" s="177"/>
      <c r="P320" s="177"/>
      <c r="Q320" s="177"/>
      <c r="R320" s="177"/>
      <c r="S320" s="177"/>
      <c r="T320" s="177"/>
      <c r="U320" s="177"/>
      <c r="V320" s="177"/>
      <c r="W320" s="177"/>
      <c r="X320" s="177"/>
      <c r="Y320" s="177"/>
      <c r="Z320" s="177"/>
      <c r="AA320" s="177"/>
      <c r="AB320" s="177"/>
      <c r="AC320" s="177"/>
      <c r="AD320" s="177"/>
      <c r="AE320" s="177"/>
      <c r="AF320" s="177"/>
      <c r="AG320" s="177"/>
      <c r="AH320" s="177"/>
      <c r="AI320" s="177"/>
      <c r="AJ320" s="177"/>
      <c r="AK320" s="177"/>
      <c r="AL320" s="177"/>
      <c r="AM320" s="177"/>
      <c r="AN320" s="177"/>
      <c r="AO320" s="177"/>
      <c r="AP320" s="177"/>
      <c r="AQ320" s="177"/>
      <c r="AR320" s="177"/>
      <c r="AS320" s="177"/>
      <c r="AT320" s="177"/>
      <c r="AU320" s="177"/>
      <c r="AV320" s="177"/>
      <c r="AW320" s="177"/>
      <c r="AX320" s="177"/>
      <c r="AY320" s="177"/>
      <c r="AZ320" s="177"/>
    </row>
    <row r="321" spans="2:52" x14ac:dyDescent="0.25">
      <c r="B321" s="177"/>
      <c r="C321" s="177"/>
      <c r="D321" s="177"/>
      <c r="E321" s="177"/>
      <c r="F321" s="177"/>
      <c r="G321" s="177"/>
      <c r="H321" s="177"/>
      <c r="I321" s="177"/>
      <c r="J321" s="177"/>
      <c r="K321" s="177"/>
      <c r="L321" s="177"/>
      <c r="M321" s="177"/>
      <c r="N321" s="177"/>
      <c r="O321" s="177"/>
      <c r="P321" s="177"/>
      <c r="Q321" s="177"/>
      <c r="R321" s="177"/>
      <c r="S321" s="177"/>
      <c r="T321" s="177"/>
      <c r="U321" s="177"/>
      <c r="V321" s="177"/>
      <c r="W321" s="177"/>
      <c r="X321" s="177"/>
      <c r="Y321" s="177"/>
      <c r="Z321" s="177"/>
      <c r="AA321" s="177"/>
      <c r="AB321" s="177"/>
      <c r="AC321" s="177"/>
      <c r="AD321" s="177"/>
      <c r="AE321" s="177"/>
      <c r="AF321" s="177"/>
      <c r="AG321" s="177"/>
      <c r="AH321" s="177"/>
      <c r="AI321" s="177"/>
      <c r="AJ321" s="177"/>
      <c r="AK321" s="177"/>
      <c r="AL321" s="177"/>
      <c r="AM321" s="177"/>
      <c r="AN321" s="177"/>
      <c r="AO321" s="177"/>
      <c r="AP321" s="177"/>
      <c r="AQ321" s="177"/>
      <c r="AR321" s="177"/>
      <c r="AS321" s="177"/>
      <c r="AT321" s="177"/>
      <c r="AU321" s="177"/>
      <c r="AV321" s="177"/>
      <c r="AW321" s="177"/>
      <c r="AX321" s="177"/>
      <c r="AY321" s="177"/>
      <c r="AZ321" s="177"/>
    </row>
    <row r="322" spans="2:52" x14ac:dyDescent="0.25">
      <c r="B322" s="177"/>
      <c r="C322" s="177"/>
      <c r="D322" s="177"/>
      <c r="E322" s="177"/>
      <c r="F322" s="177"/>
      <c r="G322" s="177"/>
      <c r="H322" s="177"/>
      <c r="I322" s="177"/>
      <c r="J322" s="177"/>
      <c r="K322" s="177"/>
      <c r="L322" s="177"/>
      <c r="M322" s="177"/>
      <c r="N322" s="177"/>
      <c r="O322" s="177"/>
      <c r="P322" s="177"/>
      <c r="Q322" s="177"/>
      <c r="R322" s="177"/>
      <c r="S322" s="177"/>
      <c r="T322" s="177"/>
      <c r="U322" s="177"/>
      <c r="V322" s="177"/>
      <c r="W322" s="177"/>
      <c r="X322" s="177"/>
      <c r="Y322" s="177"/>
      <c r="Z322" s="177"/>
      <c r="AA322" s="177"/>
      <c r="AB322" s="177"/>
      <c r="AC322" s="177"/>
      <c r="AD322" s="177"/>
      <c r="AE322" s="177"/>
      <c r="AF322" s="177"/>
      <c r="AG322" s="177"/>
      <c r="AH322" s="177"/>
      <c r="AI322" s="177"/>
      <c r="AJ322" s="177"/>
      <c r="AK322" s="177"/>
      <c r="AL322" s="177"/>
      <c r="AM322" s="177"/>
      <c r="AN322" s="177"/>
      <c r="AO322" s="177"/>
      <c r="AP322" s="177"/>
      <c r="AQ322" s="177"/>
      <c r="AR322" s="177"/>
      <c r="AS322" s="177"/>
      <c r="AT322" s="177"/>
      <c r="AU322" s="177"/>
      <c r="AV322" s="177"/>
      <c r="AW322" s="177"/>
      <c r="AX322" s="177"/>
      <c r="AY322" s="177"/>
      <c r="AZ322" s="177"/>
    </row>
    <row r="323" spans="2:52" x14ac:dyDescent="0.25">
      <c r="B323" s="177"/>
      <c r="C323" s="177"/>
      <c r="D323" s="177"/>
      <c r="E323" s="177"/>
      <c r="F323" s="177"/>
      <c r="G323" s="177"/>
      <c r="H323" s="177"/>
      <c r="I323" s="177"/>
      <c r="J323" s="177"/>
      <c r="K323" s="177"/>
      <c r="L323" s="177"/>
      <c r="M323" s="177"/>
      <c r="N323" s="177"/>
      <c r="O323" s="177"/>
      <c r="P323" s="177"/>
      <c r="Q323" s="177"/>
      <c r="R323" s="177"/>
      <c r="S323" s="177"/>
      <c r="T323" s="177"/>
      <c r="U323" s="177"/>
      <c r="V323" s="177"/>
      <c r="W323" s="177"/>
      <c r="X323" s="177"/>
      <c r="Y323" s="177"/>
      <c r="Z323" s="177"/>
      <c r="AA323" s="177"/>
      <c r="AB323" s="177"/>
      <c r="AC323" s="177"/>
      <c r="AD323" s="177"/>
      <c r="AE323" s="177"/>
      <c r="AF323" s="177"/>
      <c r="AG323" s="177"/>
      <c r="AH323" s="177"/>
      <c r="AI323" s="177"/>
      <c r="AJ323" s="177"/>
      <c r="AK323" s="177"/>
      <c r="AL323" s="177"/>
      <c r="AM323" s="177"/>
      <c r="AN323" s="177"/>
      <c r="AO323" s="177"/>
      <c r="AP323" s="177"/>
      <c r="AQ323" s="177"/>
      <c r="AR323" s="177"/>
      <c r="AS323" s="177"/>
      <c r="AT323" s="177"/>
      <c r="AU323" s="177"/>
      <c r="AV323" s="177"/>
      <c r="AW323" s="177"/>
      <c r="AX323" s="177"/>
      <c r="AY323" s="177"/>
      <c r="AZ323" s="177"/>
    </row>
    <row r="324" spans="2:52" x14ac:dyDescent="0.25">
      <c r="B324" s="177"/>
      <c r="C324" s="177"/>
      <c r="D324" s="177"/>
      <c r="E324" s="177"/>
      <c r="F324" s="177"/>
      <c r="G324" s="177"/>
      <c r="H324" s="177"/>
      <c r="I324" s="177"/>
      <c r="J324" s="177"/>
      <c r="K324" s="177"/>
      <c r="L324" s="177"/>
      <c r="M324" s="177"/>
      <c r="N324" s="177"/>
      <c r="O324" s="177"/>
      <c r="P324" s="177"/>
      <c r="Q324" s="177"/>
      <c r="R324" s="177"/>
      <c r="S324" s="177"/>
      <c r="T324" s="177"/>
      <c r="U324" s="177"/>
      <c r="V324" s="177"/>
      <c r="W324" s="177"/>
      <c r="X324" s="177"/>
      <c r="Y324" s="177"/>
      <c r="Z324" s="177"/>
      <c r="AA324" s="177"/>
      <c r="AB324" s="177"/>
      <c r="AC324" s="177"/>
      <c r="AD324" s="177"/>
      <c r="AE324" s="177"/>
      <c r="AF324" s="177"/>
      <c r="AG324" s="177"/>
      <c r="AH324" s="177"/>
      <c r="AI324" s="177"/>
      <c r="AJ324" s="177"/>
      <c r="AK324" s="177"/>
      <c r="AL324" s="177"/>
      <c r="AM324" s="177"/>
      <c r="AN324" s="177"/>
      <c r="AO324" s="177"/>
      <c r="AP324" s="177"/>
      <c r="AQ324" s="177"/>
      <c r="AR324" s="177"/>
      <c r="AS324" s="177"/>
      <c r="AT324" s="177"/>
      <c r="AU324" s="177"/>
      <c r="AV324" s="177"/>
      <c r="AW324" s="177"/>
      <c r="AX324" s="177"/>
      <c r="AY324" s="177"/>
      <c r="AZ324" s="177"/>
    </row>
    <row r="325" spans="2:52" x14ac:dyDescent="0.25">
      <c r="B325" s="177"/>
      <c r="C325" s="177"/>
      <c r="D325" s="177"/>
      <c r="E325" s="177"/>
      <c r="F325" s="177"/>
      <c r="G325" s="177"/>
      <c r="H325" s="177"/>
      <c r="I325" s="177"/>
      <c r="J325" s="177"/>
      <c r="K325" s="177"/>
      <c r="L325" s="177"/>
      <c r="M325" s="177"/>
      <c r="N325" s="177"/>
      <c r="O325" s="177"/>
      <c r="P325" s="177"/>
      <c r="Q325" s="177"/>
      <c r="R325" s="177"/>
      <c r="S325" s="177"/>
      <c r="T325" s="177"/>
      <c r="U325" s="177"/>
      <c r="V325" s="177"/>
      <c r="W325" s="177"/>
      <c r="X325" s="177"/>
      <c r="Y325" s="177"/>
      <c r="Z325" s="177"/>
      <c r="AA325" s="177"/>
      <c r="AB325" s="177"/>
      <c r="AC325" s="177"/>
      <c r="AD325" s="177"/>
      <c r="AE325" s="177"/>
      <c r="AF325" s="177"/>
      <c r="AG325" s="177"/>
      <c r="AH325" s="177"/>
      <c r="AI325" s="177"/>
      <c r="AJ325" s="177"/>
      <c r="AK325" s="177"/>
      <c r="AL325" s="177"/>
      <c r="AM325" s="177"/>
      <c r="AN325" s="177"/>
      <c r="AO325" s="177"/>
      <c r="AP325" s="177"/>
      <c r="AQ325" s="177"/>
      <c r="AR325" s="177"/>
      <c r="AS325" s="177"/>
      <c r="AT325" s="177"/>
      <c r="AU325" s="177"/>
      <c r="AV325" s="177"/>
      <c r="AW325" s="177"/>
      <c r="AX325" s="177"/>
      <c r="AY325" s="177"/>
      <c r="AZ325" s="177"/>
    </row>
    <row r="326" spans="2:52" x14ac:dyDescent="0.25">
      <c r="B326" s="177"/>
      <c r="C326" s="177"/>
      <c r="D326" s="177"/>
      <c r="E326" s="177"/>
      <c r="F326" s="177"/>
      <c r="G326" s="177"/>
      <c r="H326" s="177"/>
      <c r="I326" s="177"/>
      <c r="J326" s="177"/>
      <c r="K326" s="177"/>
      <c r="L326" s="177"/>
      <c r="M326" s="177"/>
      <c r="N326" s="177"/>
      <c r="O326" s="177"/>
      <c r="P326" s="177"/>
      <c r="Q326" s="177"/>
      <c r="R326" s="177"/>
      <c r="S326" s="177"/>
      <c r="T326" s="177"/>
      <c r="U326" s="177"/>
      <c r="V326" s="177"/>
      <c r="W326" s="177"/>
      <c r="X326" s="177"/>
      <c r="Y326" s="177"/>
      <c r="Z326" s="177"/>
      <c r="AA326" s="177"/>
      <c r="AB326" s="177"/>
      <c r="AC326" s="177"/>
      <c r="AD326" s="177"/>
      <c r="AE326" s="177"/>
      <c r="AF326" s="177"/>
      <c r="AG326" s="177"/>
      <c r="AH326" s="177"/>
      <c r="AI326" s="177"/>
      <c r="AJ326" s="177"/>
      <c r="AK326" s="177"/>
      <c r="AL326" s="177"/>
      <c r="AM326" s="177"/>
      <c r="AN326" s="177"/>
      <c r="AO326" s="177"/>
      <c r="AP326" s="177"/>
      <c r="AQ326" s="177"/>
      <c r="AR326" s="177"/>
      <c r="AS326" s="177"/>
      <c r="AT326" s="177"/>
      <c r="AU326" s="177"/>
      <c r="AV326" s="177"/>
      <c r="AW326" s="177"/>
      <c r="AX326" s="177"/>
      <c r="AY326" s="177"/>
      <c r="AZ326" s="177"/>
    </row>
    <row r="327" spans="2:52" x14ac:dyDescent="0.25">
      <c r="B327" s="177"/>
      <c r="C327" s="177"/>
      <c r="D327" s="177"/>
      <c r="E327" s="177"/>
      <c r="F327" s="177"/>
      <c r="G327" s="177"/>
      <c r="H327" s="177"/>
      <c r="I327" s="177"/>
      <c r="J327" s="177"/>
      <c r="K327" s="177"/>
      <c r="L327" s="177"/>
      <c r="M327" s="177"/>
      <c r="N327" s="177"/>
      <c r="O327" s="177"/>
      <c r="P327" s="177"/>
      <c r="Q327" s="177"/>
      <c r="R327" s="177"/>
      <c r="S327" s="177"/>
      <c r="T327" s="177"/>
      <c r="U327" s="177"/>
      <c r="V327" s="177"/>
      <c r="W327" s="177"/>
      <c r="X327" s="177"/>
      <c r="Y327" s="177"/>
      <c r="Z327" s="177"/>
      <c r="AA327" s="177"/>
      <c r="AB327" s="177"/>
      <c r="AC327" s="177"/>
      <c r="AD327" s="177"/>
      <c r="AE327" s="177"/>
      <c r="AF327" s="177"/>
      <c r="AG327" s="177"/>
      <c r="AH327" s="177"/>
      <c r="AI327" s="177"/>
      <c r="AJ327" s="177"/>
      <c r="AK327" s="177"/>
      <c r="AL327" s="177"/>
      <c r="AM327" s="177"/>
      <c r="AN327" s="177"/>
      <c r="AO327" s="177"/>
      <c r="AP327" s="177"/>
      <c r="AQ327" s="177"/>
      <c r="AR327" s="177"/>
      <c r="AS327" s="177"/>
      <c r="AT327" s="177"/>
      <c r="AU327" s="177"/>
      <c r="AV327" s="177"/>
      <c r="AW327" s="177"/>
      <c r="AX327" s="177"/>
      <c r="AY327" s="177"/>
      <c r="AZ327" s="177"/>
    </row>
    <row r="328" spans="2:52" x14ac:dyDescent="0.25">
      <c r="B328" s="177"/>
      <c r="C328" s="177"/>
      <c r="D328" s="177"/>
      <c r="E328" s="177"/>
      <c r="F328" s="177"/>
      <c r="G328" s="177"/>
      <c r="H328" s="177"/>
      <c r="I328" s="177"/>
      <c r="J328" s="177"/>
      <c r="K328" s="177"/>
      <c r="L328" s="177"/>
      <c r="M328" s="177"/>
      <c r="N328" s="177"/>
      <c r="O328" s="177"/>
      <c r="P328" s="177"/>
      <c r="Q328" s="177"/>
      <c r="R328" s="177"/>
      <c r="S328" s="177"/>
      <c r="T328" s="177"/>
      <c r="U328" s="177"/>
      <c r="V328" s="177"/>
      <c r="W328" s="177"/>
      <c r="X328" s="177"/>
      <c r="Y328" s="177"/>
      <c r="Z328" s="177"/>
      <c r="AA328" s="177"/>
      <c r="AB328" s="177"/>
      <c r="AC328" s="177"/>
      <c r="AD328" s="177"/>
      <c r="AE328" s="177"/>
      <c r="AF328" s="177"/>
      <c r="AG328" s="177"/>
      <c r="AH328" s="177"/>
      <c r="AI328" s="177"/>
      <c r="AJ328" s="177"/>
      <c r="AK328" s="177"/>
      <c r="AL328" s="177"/>
      <c r="AM328" s="177"/>
      <c r="AN328" s="177"/>
      <c r="AO328" s="177"/>
      <c r="AP328" s="177"/>
      <c r="AQ328" s="177"/>
      <c r="AR328" s="177"/>
      <c r="AS328" s="177"/>
      <c r="AT328" s="177"/>
      <c r="AU328" s="177"/>
      <c r="AV328" s="177"/>
      <c r="AW328" s="177"/>
      <c r="AX328" s="177"/>
      <c r="AY328" s="177"/>
      <c r="AZ328" s="177"/>
    </row>
    <row r="329" spans="2:52" x14ac:dyDescent="0.25">
      <c r="B329" s="177"/>
      <c r="C329" s="177"/>
      <c r="D329" s="177"/>
      <c r="E329" s="177"/>
      <c r="F329" s="177"/>
      <c r="G329" s="177"/>
      <c r="H329" s="177"/>
      <c r="I329" s="177"/>
      <c r="J329" s="177"/>
      <c r="K329" s="177"/>
      <c r="L329" s="177"/>
      <c r="M329" s="177"/>
      <c r="N329" s="177"/>
      <c r="O329" s="177"/>
      <c r="P329" s="177"/>
      <c r="Q329" s="177"/>
      <c r="R329" s="177"/>
      <c r="S329" s="177"/>
      <c r="T329" s="177"/>
      <c r="U329" s="177"/>
      <c r="V329" s="177"/>
      <c r="W329" s="177"/>
      <c r="X329" s="177"/>
      <c r="Y329" s="177"/>
      <c r="Z329" s="177"/>
      <c r="AA329" s="177"/>
      <c r="AB329" s="177"/>
      <c r="AC329" s="177"/>
      <c r="AD329" s="177"/>
      <c r="AE329" s="177"/>
      <c r="AF329" s="177"/>
      <c r="AG329" s="177"/>
      <c r="AH329" s="177"/>
      <c r="AI329" s="177"/>
      <c r="AJ329" s="177"/>
      <c r="AK329" s="177"/>
      <c r="AL329" s="177"/>
      <c r="AM329" s="177"/>
      <c r="AN329" s="177"/>
      <c r="AO329" s="177"/>
      <c r="AP329" s="177"/>
      <c r="AQ329" s="177"/>
      <c r="AR329" s="177"/>
      <c r="AS329" s="177"/>
      <c r="AT329" s="177"/>
      <c r="AU329" s="177"/>
      <c r="AV329" s="177"/>
      <c r="AW329" s="177"/>
      <c r="AX329" s="177"/>
      <c r="AY329" s="177"/>
      <c r="AZ329" s="177"/>
    </row>
    <row r="330" spans="2:52" x14ac:dyDescent="0.25">
      <c r="B330" s="177"/>
      <c r="C330" s="177"/>
      <c r="D330" s="177"/>
      <c r="E330" s="177"/>
      <c r="F330" s="177"/>
      <c r="G330" s="177"/>
      <c r="H330" s="177"/>
      <c r="I330" s="177"/>
      <c r="J330" s="177"/>
      <c r="K330" s="177"/>
      <c r="L330" s="177"/>
      <c r="M330" s="177"/>
      <c r="N330" s="177"/>
      <c r="O330" s="177"/>
      <c r="P330" s="177"/>
      <c r="Q330" s="177"/>
      <c r="R330" s="177"/>
      <c r="S330" s="177"/>
      <c r="T330" s="177"/>
      <c r="U330" s="177"/>
      <c r="V330" s="177"/>
      <c r="W330" s="177"/>
      <c r="X330" s="177"/>
      <c r="Y330" s="177"/>
      <c r="Z330" s="177"/>
      <c r="AA330" s="177"/>
      <c r="AB330" s="177"/>
      <c r="AC330" s="177"/>
      <c r="AD330" s="177"/>
      <c r="AE330" s="177"/>
      <c r="AF330" s="177"/>
      <c r="AG330" s="177"/>
      <c r="AH330" s="177"/>
      <c r="AI330" s="177"/>
      <c r="AJ330" s="177"/>
      <c r="AK330" s="177"/>
      <c r="AL330" s="177"/>
      <c r="AM330" s="177"/>
      <c r="AN330" s="177"/>
      <c r="AO330" s="177"/>
      <c r="AP330" s="177"/>
      <c r="AQ330" s="177"/>
      <c r="AR330" s="177"/>
      <c r="AS330" s="177"/>
      <c r="AT330" s="177"/>
      <c r="AU330" s="177"/>
      <c r="AV330" s="177"/>
      <c r="AW330" s="177"/>
      <c r="AX330" s="177"/>
      <c r="AY330" s="177"/>
      <c r="AZ330" s="177"/>
    </row>
    <row r="331" spans="2:52" x14ac:dyDescent="0.25">
      <c r="B331" s="177"/>
      <c r="C331" s="177"/>
      <c r="D331" s="177"/>
      <c r="E331" s="177"/>
      <c r="F331" s="177"/>
      <c r="G331" s="177"/>
      <c r="H331" s="177"/>
      <c r="I331" s="177"/>
      <c r="J331" s="177"/>
      <c r="K331" s="177"/>
      <c r="L331" s="177"/>
      <c r="M331" s="177"/>
      <c r="N331" s="177"/>
      <c r="O331" s="177"/>
      <c r="P331" s="177"/>
      <c r="Q331" s="177"/>
      <c r="R331" s="177"/>
      <c r="S331" s="177"/>
      <c r="T331" s="177"/>
      <c r="U331" s="177"/>
      <c r="V331" s="177"/>
      <c r="W331" s="177"/>
      <c r="X331" s="177"/>
      <c r="Y331" s="177"/>
      <c r="Z331" s="177"/>
      <c r="AA331" s="177"/>
      <c r="AB331" s="177"/>
      <c r="AC331" s="177"/>
      <c r="AD331" s="177"/>
      <c r="AE331" s="177"/>
      <c r="AF331" s="177"/>
      <c r="AG331" s="177"/>
      <c r="AH331" s="177"/>
      <c r="AI331" s="177"/>
      <c r="AJ331" s="177"/>
      <c r="AK331" s="177"/>
      <c r="AL331" s="177"/>
      <c r="AM331" s="177"/>
      <c r="AN331" s="177"/>
      <c r="AO331" s="177"/>
      <c r="AP331" s="177"/>
      <c r="AQ331" s="177"/>
      <c r="AR331" s="177"/>
      <c r="AS331" s="177"/>
      <c r="AT331" s="177"/>
      <c r="AU331" s="177"/>
      <c r="AV331" s="177"/>
      <c r="AW331" s="177"/>
      <c r="AX331" s="177"/>
      <c r="AY331" s="177"/>
      <c r="AZ331" s="177"/>
    </row>
    <row r="332" spans="2:52" x14ac:dyDescent="0.25">
      <c r="B332" s="177"/>
      <c r="C332" s="177"/>
      <c r="D332" s="177"/>
      <c r="E332" s="177"/>
      <c r="F332" s="177"/>
      <c r="G332" s="177"/>
      <c r="H332" s="177"/>
      <c r="I332" s="177"/>
      <c r="J332" s="177"/>
      <c r="K332" s="177"/>
      <c r="L332" s="177"/>
      <c r="M332" s="177"/>
      <c r="N332" s="177"/>
      <c r="O332" s="177"/>
      <c r="P332" s="177"/>
      <c r="Q332" s="177"/>
      <c r="R332" s="177"/>
      <c r="S332" s="177"/>
      <c r="T332" s="177"/>
      <c r="U332" s="177"/>
      <c r="V332" s="177"/>
      <c r="W332" s="177"/>
      <c r="X332" s="177"/>
      <c r="Y332" s="177"/>
      <c r="Z332" s="177"/>
      <c r="AA332" s="177"/>
      <c r="AB332" s="177"/>
      <c r="AC332" s="177"/>
      <c r="AD332" s="177"/>
      <c r="AE332" s="177"/>
      <c r="AF332" s="177"/>
      <c r="AG332" s="177"/>
      <c r="AH332" s="177"/>
      <c r="AI332" s="177"/>
      <c r="AJ332" s="177"/>
      <c r="AK332" s="177"/>
      <c r="AL332" s="177"/>
      <c r="AM332" s="177"/>
      <c r="AN332" s="177"/>
      <c r="AO332" s="177"/>
      <c r="AP332" s="177"/>
      <c r="AQ332" s="177"/>
      <c r="AR332" s="177"/>
      <c r="AS332" s="177"/>
      <c r="AT332" s="177"/>
      <c r="AU332" s="177"/>
      <c r="AV332" s="177"/>
      <c r="AW332" s="177"/>
      <c r="AX332" s="177"/>
      <c r="AY332" s="177"/>
      <c r="AZ332" s="177"/>
    </row>
    <row r="333" spans="2:52" x14ac:dyDescent="0.25">
      <c r="B333" s="177"/>
      <c r="C333" s="177"/>
      <c r="D333" s="177"/>
      <c r="E333" s="177"/>
      <c r="F333" s="177"/>
      <c r="G333" s="177"/>
      <c r="H333" s="177"/>
      <c r="I333" s="177"/>
      <c r="J333" s="177"/>
      <c r="K333" s="177"/>
      <c r="L333" s="177"/>
      <c r="M333" s="177"/>
      <c r="N333" s="177"/>
      <c r="O333" s="177"/>
      <c r="P333" s="177"/>
      <c r="Q333" s="177"/>
      <c r="R333" s="177"/>
      <c r="S333" s="177"/>
      <c r="T333" s="177"/>
      <c r="U333" s="177"/>
      <c r="V333" s="177"/>
      <c r="W333" s="177"/>
      <c r="X333" s="177"/>
      <c r="Y333" s="177"/>
      <c r="Z333" s="177"/>
      <c r="AA333" s="177"/>
      <c r="AB333" s="177"/>
      <c r="AC333" s="177"/>
      <c r="AD333" s="177"/>
      <c r="AE333" s="177"/>
      <c r="AF333" s="177"/>
      <c r="AG333" s="177"/>
      <c r="AH333" s="177"/>
      <c r="AI333" s="177"/>
      <c r="AJ333" s="177"/>
      <c r="AK333" s="177"/>
      <c r="AL333" s="177"/>
      <c r="AM333" s="177"/>
      <c r="AN333" s="177"/>
      <c r="AO333" s="177"/>
      <c r="AP333" s="177"/>
      <c r="AQ333" s="177"/>
      <c r="AR333" s="177"/>
      <c r="AS333" s="177"/>
      <c r="AT333" s="177"/>
      <c r="AU333" s="177"/>
      <c r="AV333" s="177"/>
      <c r="AW333" s="177"/>
      <c r="AX333" s="177"/>
      <c r="AY333" s="177"/>
      <c r="AZ333" s="177"/>
    </row>
    <row r="334" spans="2:52" x14ac:dyDescent="0.25">
      <c r="B334" s="177"/>
      <c r="C334" s="177"/>
      <c r="D334" s="177"/>
      <c r="E334" s="177"/>
      <c r="F334" s="177"/>
      <c r="G334" s="177"/>
      <c r="H334" s="177"/>
      <c r="I334" s="177"/>
      <c r="J334" s="177"/>
      <c r="K334" s="177"/>
      <c r="L334" s="177"/>
      <c r="M334" s="177"/>
      <c r="N334" s="177"/>
      <c r="O334" s="177"/>
      <c r="P334" s="177"/>
      <c r="Q334" s="177"/>
      <c r="R334" s="177"/>
      <c r="S334" s="177"/>
      <c r="T334" s="177"/>
      <c r="U334" s="177"/>
      <c r="V334" s="177"/>
      <c r="W334" s="177"/>
      <c r="X334" s="177"/>
      <c r="Y334" s="177"/>
      <c r="Z334" s="177"/>
      <c r="AA334" s="177"/>
      <c r="AB334" s="177"/>
      <c r="AC334" s="177"/>
      <c r="AD334" s="177"/>
      <c r="AE334" s="177"/>
      <c r="AF334" s="177"/>
      <c r="AG334" s="177"/>
      <c r="AH334" s="177"/>
      <c r="AI334" s="177"/>
      <c r="AJ334" s="177"/>
      <c r="AK334" s="177"/>
      <c r="AL334" s="177"/>
      <c r="AM334" s="177"/>
      <c r="AN334" s="177"/>
      <c r="AO334" s="177"/>
      <c r="AP334" s="177"/>
      <c r="AQ334" s="177"/>
      <c r="AR334" s="177"/>
      <c r="AS334" s="177"/>
      <c r="AT334" s="177"/>
      <c r="AU334" s="177"/>
      <c r="AV334" s="177"/>
      <c r="AW334" s="177"/>
      <c r="AX334" s="177"/>
      <c r="AY334" s="177"/>
      <c r="AZ334" s="177"/>
    </row>
    <row r="335" spans="2:52" x14ac:dyDescent="0.25">
      <c r="B335" s="177"/>
      <c r="C335" s="177"/>
      <c r="D335" s="177"/>
      <c r="E335" s="177"/>
      <c r="F335" s="177"/>
      <c r="G335" s="177"/>
      <c r="H335" s="177"/>
      <c r="I335" s="177"/>
      <c r="J335" s="177"/>
      <c r="K335" s="177"/>
      <c r="L335" s="177"/>
      <c r="M335" s="177"/>
      <c r="N335" s="177"/>
      <c r="O335" s="177"/>
      <c r="P335" s="177"/>
      <c r="Q335" s="177"/>
      <c r="R335" s="177"/>
      <c r="S335" s="177"/>
      <c r="T335" s="177"/>
      <c r="U335" s="177"/>
      <c r="V335" s="177"/>
      <c r="W335" s="177"/>
      <c r="X335" s="177"/>
      <c r="Y335" s="177"/>
      <c r="Z335" s="177"/>
      <c r="AA335" s="177"/>
      <c r="AB335" s="177"/>
      <c r="AC335" s="177"/>
      <c r="AD335" s="177"/>
      <c r="AE335" s="177"/>
      <c r="AF335" s="177"/>
      <c r="AG335" s="177"/>
      <c r="AH335" s="177"/>
      <c r="AI335" s="177"/>
      <c r="AJ335" s="177"/>
      <c r="AK335" s="177"/>
      <c r="AL335" s="177"/>
      <c r="AM335" s="177"/>
      <c r="AN335" s="177"/>
      <c r="AO335" s="177"/>
      <c r="AP335" s="177"/>
      <c r="AQ335" s="177"/>
      <c r="AR335" s="177"/>
      <c r="AS335" s="177"/>
      <c r="AT335" s="177"/>
      <c r="AU335" s="177"/>
      <c r="AV335" s="177"/>
      <c r="AW335" s="177"/>
      <c r="AX335" s="177"/>
      <c r="AY335" s="177"/>
      <c r="AZ335" s="177"/>
    </row>
    <row r="336" spans="2:52" x14ac:dyDescent="0.25">
      <c r="B336" s="177"/>
      <c r="C336" s="177"/>
      <c r="D336" s="177"/>
      <c r="E336" s="177"/>
      <c r="F336" s="177"/>
      <c r="G336" s="177"/>
      <c r="H336" s="177"/>
      <c r="I336" s="177"/>
      <c r="J336" s="177"/>
      <c r="K336" s="177"/>
      <c r="L336" s="177"/>
      <c r="M336" s="177"/>
      <c r="N336" s="177"/>
      <c r="O336" s="177"/>
      <c r="P336" s="177"/>
      <c r="Q336" s="177"/>
      <c r="R336" s="177"/>
      <c r="S336" s="177"/>
      <c r="T336" s="177"/>
      <c r="U336" s="177"/>
      <c r="V336" s="177"/>
      <c r="W336" s="177"/>
      <c r="X336" s="177"/>
      <c r="Y336" s="177"/>
      <c r="Z336" s="177"/>
      <c r="AA336" s="177"/>
      <c r="AB336" s="177"/>
      <c r="AC336" s="177"/>
      <c r="AD336" s="177"/>
      <c r="AE336" s="177"/>
      <c r="AF336" s="177"/>
      <c r="AG336" s="177"/>
      <c r="AH336" s="177"/>
      <c r="AI336" s="177"/>
      <c r="AJ336" s="177"/>
      <c r="AK336" s="177"/>
      <c r="AL336" s="177"/>
      <c r="AM336" s="177"/>
      <c r="AN336" s="177"/>
      <c r="AO336" s="177"/>
      <c r="AP336" s="177"/>
      <c r="AQ336" s="177"/>
      <c r="AR336" s="177"/>
      <c r="AS336" s="177"/>
      <c r="AT336" s="177"/>
      <c r="AU336" s="177"/>
      <c r="AV336" s="177"/>
      <c r="AW336" s="177"/>
      <c r="AX336" s="177"/>
      <c r="AY336" s="177"/>
      <c r="AZ336" s="177"/>
    </row>
    <row r="337" spans="2:52" x14ac:dyDescent="0.25">
      <c r="B337" s="177"/>
      <c r="C337" s="177"/>
      <c r="D337" s="177"/>
      <c r="E337" s="177"/>
      <c r="F337" s="177"/>
      <c r="G337" s="177"/>
      <c r="H337" s="177"/>
      <c r="I337" s="177"/>
      <c r="J337" s="177"/>
      <c r="K337" s="177"/>
      <c r="L337" s="177"/>
      <c r="M337" s="177"/>
      <c r="N337" s="177"/>
      <c r="O337" s="177"/>
      <c r="P337" s="177"/>
      <c r="Q337" s="177"/>
      <c r="R337" s="177"/>
      <c r="S337" s="177"/>
      <c r="T337" s="177"/>
      <c r="U337" s="177"/>
      <c r="V337" s="177"/>
      <c r="W337" s="177"/>
      <c r="X337" s="177"/>
      <c r="Y337" s="177"/>
      <c r="Z337" s="177"/>
      <c r="AA337" s="177"/>
      <c r="AB337" s="177"/>
      <c r="AC337" s="177"/>
      <c r="AD337" s="177"/>
      <c r="AE337" s="177"/>
      <c r="AF337" s="177"/>
      <c r="AG337" s="177"/>
      <c r="AH337" s="177"/>
      <c r="AI337" s="177"/>
      <c r="AJ337" s="177"/>
      <c r="AK337" s="177"/>
      <c r="AL337" s="177"/>
      <c r="AM337" s="177"/>
      <c r="AN337" s="177"/>
      <c r="AO337" s="177"/>
      <c r="AP337" s="177"/>
      <c r="AQ337" s="177"/>
      <c r="AR337" s="177"/>
      <c r="AS337" s="177"/>
      <c r="AT337" s="177"/>
      <c r="AU337" s="177"/>
      <c r="AV337" s="177"/>
      <c r="AW337" s="177"/>
      <c r="AX337" s="177"/>
      <c r="AY337" s="177"/>
      <c r="AZ337" s="177"/>
    </row>
    <row r="338" spans="2:52" x14ac:dyDescent="0.25">
      <c r="B338" s="177"/>
      <c r="C338" s="177"/>
      <c r="D338" s="177"/>
      <c r="E338" s="177"/>
      <c r="F338" s="177"/>
      <c r="G338" s="177"/>
      <c r="H338" s="177"/>
      <c r="I338" s="177"/>
      <c r="J338" s="177"/>
      <c r="K338" s="177"/>
      <c r="L338" s="177"/>
      <c r="M338" s="177"/>
      <c r="N338" s="177"/>
      <c r="O338" s="177"/>
      <c r="P338" s="177"/>
      <c r="Q338" s="177"/>
      <c r="R338" s="177"/>
      <c r="S338" s="177"/>
      <c r="T338" s="177"/>
      <c r="U338" s="177"/>
      <c r="V338" s="177"/>
      <c r="W338" s="177"/>
      <c r="X338" s="177"/>
      <c r="Y338" s="177"/>
      <c r="Z338" s="177"/>
      <c r="AA338" s="177"/>
      <c r="AB338" s="177"/>
      <c r="AC338" s="177"/>
      <c r="AD338" s="177"/>
      <c r="AE338" s="177"/>
      <c r="AF338" s="177"/>
      <c r="AG338" s="177"/>
      <c r="AH338" s="177"/>
      <c r="AI338" s="177"/>
      <c r="AJ338" s="177"/>
      <c r="AK338" s="177"/>
      <c r="AL338" s="177"/>
      <c r="AM338" s="177"/>
      <c r="AN338" s="177"/>
      <c r="AO338" s="177"/>
      <c r="AP338" s="177"/>
      <c r="AQ338" s="177"/>
      <c r="AR338" s="177"/>
      <c r="AS338" s="177"/>
      <c r="AT338" s="177"/>
      <c r="AU338" s="177"/>
      <c r="AV338" s="177"/>
      <c r="AW338" s="177"/>
      <c r="AX338" s="177"/>
      <c r="AY338" s="177"/>
      <c r="AZ338" s="177"/>
    </row>
    <row r="339" spans="2:52" x14ac:dyDescent="0.25">
      <c r="B339" s="177"/>
      <c r="C339" s="177"/>
      <c r="D339" s="177"/>
      <c r="E339" s="177"/>
      <c r="F339" s="177"/>
      <c r="G339" s="177"/>
      <c r="H339" s="177"/>
      <c r="I339" s="177"/>
      <c r="J339" s="177"/>
      <c r="K339" s="177"/>
      <c r="L339" s="177"/>
      <c r="M339" s="177"/>
      <c r="N339" s="177"/>
      <c r="O339" s="177"/>
      <c r="P339" s="177"/>
      <c r="Q339" s="177"/>
      <c r="R339" s="177"/>
      <c r="S339" s="177"/>
      <c r="T339" s="177"/>
      <c r="U339" s="177"/>
      <c r="V339" s="177"/>
      <c r="W339" s="177"/>
      <c r="X339" s="177"/>
      <c r="Y339" s="177"/>
      <c r="Z339" s="177"/>
      <c r="AA339" s="177"/>
      <c r="AB339" s="177"/>
      <c r="AC339" s="177"/>
      <c r="AD339" s="177"/>
      <c r="AE339" s="177"/>
      <c r="AF339" s="177"/>
      <c r="AG339" s="177"/>
      <c r="AH339" s="177"/>
      <c r="AI339" s="177"/>
      <c r="AJ339" s="177"/>
      <c r="AK339" s="177"/>
      <c r="AL339" s="177"/>
      <c r="AM339" s="177"/>
      <c r="AN339" s="177"/>
      <c r="AO339" s="177"/>
      <c r="AP339" s="177"/>
      <c r="AQ339" s="177"/>
      <c r="AR339" s="177"/>
      <c r="AS339" s="177"/>
      <c r="AT339" s="177"/>
      <c r="AU339" s="177"/>
      <c r="AV339" s="177"/>
      <c r="AW339" s="177"/>
      <c r="AX339" s="177"/>
      <c r="AY339" s="177"/>
      <c r="AZ339" s="177"/>
    </row>
    <row r="340" spans="2:52" x14ac:dyDescent="0.25">
      <c r="B340" s="177"/>
      <c r="C340" s="177"/>
      <c r="D340" s="177"/>
      <c r="E340" s="177"/>
      <c r="F340" s="177"/>
      <c r="G340" s="177"/>
      <c r="H340" s="177"/>
      <c r="I340" s="177"/>
      <c r="J340" s="177"/>
      <c r="K340" s="177"/>
      <c r="L340" s="177"/>
      <c r="M340" s="177"/>
      <c r="N340" s="177"/>
      <c r="O340" s="177"/>
      <c r="P340" s="177"/>
      <c r="Q340" s="177"/>
      <c r="R340" s="177"/>
      <c r="S340" s="177"/>
      <c r="T340" s="177"/>
      <c r="U340" s="177"/>
      <c r="V340" s="177"/>
      <c r="W340" s="177"/>
      <c r="X340" s="177"/>
      <c r="Y340" s="177"/>
      <c r="Z340" s="177"/>
      <c r="AA340" s="177"/>
      <c r="AB340" s="177"/>
      <c r="AC340" s="177"/>
      <c r="AD340" s="177"/>
      <c r="AE340" s="177"/>
      <c r="AF340" s="177"/>
      <c r="AG340" s="177"/>
      <c r="AH340" s="177"/>
      <c r="AI340" s="177"/>
      <c r="AJ340" s="177"/>
      <c r="AK340" s="177"/>
      <c r="AL340" s="177"/>
      <c r="AM340" s="177"/>
      <c r="AN340" s="177"/>
      <c r="AO340" s="177"/>
      <c r="AP340" s="177"/>
      <c r="AQ340" s="177"/>
      <c r="AR340" s="177"/>
      <c r="AS340" s="177"/>
      <c r="AT340" s="177"/>
      <c r="AU340" s="177"/>
      <c r="AV340" s="177"/>
      <c r="AW340" s="177"/>
      <c r="AX340" s="177"/>
      <c r="AY340" s="177"/>
      <c r="AZ340" s="177"/>
    </row>
  </sheetData>
  <sheetProtection algorithmName="SHA-512" hashValue="9PjHNX2i7Yhs6EHPxQF7Ptm5i1zSz1o80FDzL2HsXfEbgt/zuI8wu4wcdKBL5digytiONUSgFFCCphJGaLqH0A==" saltValue="z2TYBJZGlAoAsyTv4CZjyA==" spinCount="100000" sheet="1" objects="1" scenarios="1"/>
  <mergeCells count="16">
    <mergeCell ref="Y3:AD3"/>
    <mergeCell ref="AE3:AH3"/>
    <mergeCell ref="AI3:AJ3"/>
    <mergeCell ref="AK3:AP3"/>
    <mergeCell ref="C3:E3"/>
    <mergeCell ref="F3:K3"/>
    <mergeCell ref="L3:O3"/>
    <mergeCell ref="P3:Q3"/>
    <mergeCell ref="R3:W3"/>
    <mergeCell ref="BJ4:BK4"/>
    <mergeCell ref="Y4:AD4"/>
    <mergeCell ref="AE4:AH4"/>
    <mergeCell ref="AI4:AJ4"/>
    <mergeCell ref="AK4:AP4"/>
    <mergeCell ref="BC4:BF4"/>
    <mergeCell ref="BH4:BI4"/>
  </mergeCells>
  <pageMargins left="0.7" right="0.7" top="0.75" bottom="0.75" header="0.3" footer="0.3"/>
  <tableParts count="2">
    <tablePart r:id="rId1"/>
    <tablePart r:id="rId2"/>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CC05F2-2AAC-4916-B727-C65D96F4A77C}">
  <sheetPr codeName="Sheet4">
    <pageSetUpPr fitToPage="1"/>
  </sheetPr>
  <dimension ref="A1:CF602"/>
  <sheetViews>
    <sheetView zoomScale="90" zoomScaleNormal="90" workbookViewId="0">
      <pane xSplit="10" ySplit="2" topLeftCell="W54" activePane="bottomRight" state="frozen"/>
      <selection pane="topRight" activeCell="H1" sqref="H1"/>
      <selection pane="bottomLeft" activeCell="A3" sqref="A3"/>
      <selection pane="bottomRight" activeCell="Y61" sqref="Y61"/>
    </sheetView>
  </sheetViews>
  <sheetFormatPr defaultColWidth="9.42578125" defaultRowHeight="15" x14ac:dyDescent="0.25"/>
  <cols>
    <col min="1" max="1" width="28.5703125" customWidth="1"/>
    <col min="2" max="2" width="14.5703125" style="3" customWidth="1"/>
    <col min="3" max="3" width="13.5703125" style="3" customWidth="1"/>
    <col min="4" max="4" width="14.42578125" style="5" customWidth="1"/>
    <col min="5" max="6" width="14.42578125" style="5" hidden="1" customWidth="1"/>
    <col min="7" max="7" width="19.5703125" style="19" hidden="1" customWidth="1"/>
    <col min="8" max="8" width="14.42578125" style="5" hidden="1" customWidth="1"/>
    <col min="9" max="9" width="22.5703125" style="5" hidden="1" customWidth="1"/>
    <col min="10" max="10" width="18.42578125" style="5" hidden="1" customWidth="1"/>
    <col min="11" max="11" width="12.5703125" style="5" hidden="1" customWidth="1"/>
    <col min="12" max="12" width="13" style="5" hidden="1" customWidth="1"/>
    <col min="13" max="13" width="10" style="5" hidden="1" customWidth="1"/>
    <col min="14" max="17" width="11" style="5" hidden="1" customWidth="1"/>
    <col min="18" max="18" width="13.42578125" style="5" hidden="1" customWidth="1"/>
    <col min="19" max="22" width="11" style="5" hidden="1" customWidth="1"/>
    <col min="23" max="23" width="13.5703125" style="5" customWidth="1"/>
    <col min="24" max="24" width="13.5703125" style="5" hidden="1" customWidth="1"/>
    <col min="25" max="25" width="13.5703125" style="5" customWidth="1"/>
    <col min="26" max="26" width="13.5703125" style="5" hidden="1" customWidth="1"/>
    <col min="27" max="27" width="13.5703125" style="5" customWidth="1"/>
    <col min="28" max="28" width="13.5703125" style="5" hidden="1" customWidth="1"/>
    <col min="29" max="29" width="13.5703125" style="5" customWidth="1"/>
    <col min="30" max="30" width="13.5703125" style="5" hidden="1" customWidth="1"/>
    <col min="31" max="31" width="13.5703125" style="5" customWidth="1"/>
    <col min="32" max="32" width="13.5703125" style="5" hidden="1" customWidth="1"/>
    <col min="33" max="33" width="13.5703125" style="5" customWidth="1"/>
    <col min="34" max="34" width="13.5703125" style="5" hidden="1" customWidth="1"/>
    <col min="35" max="35" width="13.5703125" style="5" customWidth="1"/>
    <col min="36" max="36" width="13.5703125" style="5" hidden="1" customWidth="1"/>
    <col min="37" max="37" width="13.5703125" style="5" customWidth="1"/>
    <col min="38" max="38" width="13.5703125" style="5" hidden="1" customWidth="1"/>
    <col min="39" max="39" width="13.5703125" style="5" customWidth="1"/>
    <col min="40" max="40" width="13.5703125" style="5" hidden="1" customWidth="1"/>
    <col min="41" max="41" width="13.5703125" style="5" customWidth="1"/>
    <col min="42" max="42" width="13.5703125" style="5" hidden="1" customWidth="1"/>
    <col min="43" max="43" width="9" style="5" customWidth="1"/>
    <col min="44" max="44" width="4.42578125" style="3" bestFit="1" customWidth="1"/>
    <col min="45" max="45" width="16.5703125" style="3" customWidth="1"/>
    <col min="46" max="46" width="8.42578125" style="3" customWidth="1"/>
    <col min="47" max="47" width="12.5703125" style="3" bestFit="1" customWidth="1"/>
    <col min="48" max="48" width="13.42578125" style="3" customWidth="1"/>
    <col min="49" max="49" width="4.42578125" style="3" customWidth="1"/>
    <col min="50" max="54" width="9.42578125" style="3" customWidth="1"/>
    <col min="55" max="57" width="9.42578125" style="3"/>
    <col min="58" max="64" width="9.42578125" style="3" customWidth="1"/>
    <col min="65" max="67" width="9.42578125" style="3"/>
    <col min="68" max="70" width="9.42578125" style="3" customWidth="1"/>
    <col min="71" max="71" width="10" style="3" customWidth="1"/>
    <col min="72" max="72" width="9.42578125" style="3" customWidth="1"/>
    <col min="73" max="73" width="7" style="3" customWidth="1"/>
    <col min="74" max="74" width="10" style="3" customWidth="1"/>
    <col min="75" max="75" width="8.42578125" style="3" customWidth="1"/>
    <col min="76" max="76" width="9.42578125" style="3" customWidth="1"/>
    <col min="77" max="84" width="9.42578125" style="3"/>
  </cols>
  <sheetData>
    <row r="1" spans="1:84" ht="45" customHeight="1" x14ac:dyDescent="0.25">
      <c r="A1" s="25" t="s">
        <v>156</v>
      </c>
      <c r="B1" s="1" t="s">
        <v>84</v>
      </c>
      <c r="C1" s="345" t="s">
        <v>377</v>
      </c>
      <c r="D1" s="349" t="s">
        <v>378</v>
      </c>
      <c r="E1" s="215" t="s">
        <v>389</v>
      </c>
      <c r="F1" s="265" t="s">
        <v>390</v>
      </c>
      <c r="G1" s="25" t="s">
        <v>85</v>
      </c>
      <c r="H1" s="26" t="s">
        <v>86</v>
      </c>
      <c r="I1" s="25" t="s">
        <v>87</v>
      </c>
      <c r="J1" s="26" t="s">
        <v>88</v>
      </c>
      <c r="K1" s="25" t="s">
        <v>89</v>
      </c>
      <c r="L1" s="26" t="s">
        <v>90</v>
      </c>
      <c r="M1" s="25" t="s">
        <v>91</v>
      </c>
      <c r="N1" s="36" t="s">
        <v>99</v>
      </c>
      <c r="O1" s="25" t="s">
        <v>384</v>
      </c>
      <c r="P1" s="36" t="s">
        <v>385</v>
      </c>
      <c r="Q1" s="25" t="s">
        <v>179</v>
      </c>
      <c r="R1" s="134" t="s">
        <v>186</v>
      </c>
      <c r="S1" s="36" t="s">
        <v>180</v>
      </c>
      <c r="T1" s="143" t="s">
        <v>187</v>
      </c>
      <c r="U1" s="36" t="s">
        <v>185</v>
      </c>
      <c r="V1" s="144" t="s">
        <v>188</v>
      </c>
      <c r="W1" s="264" t="s">
        <v>393</v>
      </c>
      <c r="X1" s="144" t="s">
        <v>330</v>
      </c>
      <c r="Y1" s="264" t="s">
        <v>319</v>
      </c>
      <c r="Z1" s="144" t="s">
        <v>331</v>
      </c>
      <c r="AA1" s="264" t="s">
        <v>320</v>
      </c>
      <c r="AB1" s="144" t="s">
        <v>332</v>
      </c>
      <c r="AC1" s="264" t="s">
        <v>321</v>
      </c>
      <c r="AD1" s="144" t="s">
        <v>333</v>
      </c>
      <c r="AE1" s="264" t="s">
        <v>322</v>
      </c>
      <c r="AF1" s="144" t="s">
        <v>334</v>
      </c>
      <c r="AG1" s="264" t="s">
        <v>323</v>
      </c>
      <c r="AH1" s="144" t="s">
        <v>335</v>
      </c>
      <c r="AI1" s="264" t="s">
        <v>324</v>
      </c>
      <c r="AJ1" s="144" t="s">
        <v>336</v>
      </c>
      <c r="AK1" s="264" t="s">
        <v>325</v>
      </c>
      <c r="AL1" s="144" t="s">
        <v>337</v>
      </c>
      <c r="AM1" s="264" t="s">
        <v>326</v>
      </c>
      <c r="AN1" s="144" t="s">
        <v>338</v>
      </c>
      <c r="AO1" s="264" t="s">
        <v>327</v>
      </c>
      <c r="AP1" s="144" t="s">
        <v>339</v>
      </c>
      <c r="AQ1" s="119"/>
      <c r="AR1" s="16"/>
      <c r="AS1" s="16"/>
      <c r="AT1" s="16"/>
      <c r="AU1" s="16"/>
      <c r="AV1" s="16"/>
      <c r="AW1" s="16"/>
      <c r="AX1"/>
      <c r="AY1"/>
      <c r="AZ1"/>
      <c r="BA1"/>
      <c r="BB1"/>
      <c r="BC1"/>
      <c r="BD1"/>
      <c r="BE1"/>
      <c r="BF1"/>
      <c r="BG1"/>
      <c r="BH1"/>
      <c r="BI1"/>
      <c r="BJ1"/>
      <c r="BK1"/>
      <c r="BL1"/>
      <c r="BM1"/>
      <c r="BN1"/>
      <c r="BO1"/>
      <c r="BP1"/>
      <c r="BQ1"/>
      <c r="BR1"/>
      <c r="BS1"/>
      <c r="BT1"/>
      <c r="BU1"/>
      <c r="BV1"/>
      <c r="BW1"/>
      <c r="BX1"/>
      <c r="BY1"/>
      <c r="BZ1"/>
      <c r="CA1"/>
      <c r="CB1"/>
      <c r="CC1"/>
      <c r="CD1"/>
      <c r="CE1"/>
      <c r="CF1"/>
    </row>
    <row r="2" spans="1:84" x14ac:dyDescent="0.25">
      <c r="A2" s="40">
        <v>1</v>
      </c>
      <c r="B2" s="39">
        <v>2</v>
      </c>
      <c r="C2" s="346" t="s">
        <v>350</v>
      </c>
      <c r="D2" s="217" t="s">
        <v>350</v>
      </c>
      <c r="E2" s="216"/>
      <c r="F2" s="217"/>
      <c r="G2" s="40">
        <v>5</v>
      </c>
      <c r="H2" s="41">
        <v>6</v>
      </c>
      <c r="I2" s="40">
        <v>7</v>
      </c>
      <c r="J2" s="41">
        <v>8</v>
      </c>
      <c r="K2" s="40">
        <v>9</v>
      </c>
      <c r="L2" s="41">
        <v>10</v>
      </c>
      <c r="M2" s="40">
        <v>11</v>
      </c>
      <c r="N2">
        <v>12</v>
      </c>
      <c r="O2">
        <v>13</v>
      </c>
      <c r="P2">
        <v>14</v>
      </c>
      <c r="Q2">
        <v>15</v>
      </c>
      <c r="R2">
        <v>16</v>
      </c>
      <c r="S2">
        <v>17</v>
      </c>
      <c r="T2">
        <v>18</v>
      </c>
      <c r="U2">
        <v>19</v>
      </c>
      <c r="V2">
        <v>20</v>
      </c>
      <c r="W2"/>
      <c r="X2"/>
      <c r="Y2"/>
      <c r="Z2"/>
      <c r="AA2"/>
      <c r="AB2"/>
      <c r="AC2"/>
      <c r="AD2"/>
      <c r="AE2"/>
      <c r="AF2"/>
      <c r="AG2"/>
      <c r="AH2"/>
      <c r="AI2"/>
      <c r="AJ2"/>
      <c r="AK2"/>
      <c r="AL2"/>
      <c r="AM2"/>
      <c r="AN2"/>
      <c r="AO2"/>
      <c r="AP2"/>
      <c r="AQ2" s="120"/>
      <c r="AR2" s="1"/>
      <c r="AS2"/>
      <c r="AT2"/>
      <c r="AU2"/>
      <c r="AV2"/>
      <c r="AW2" s="1"/>
      <c r="AX2"/>
      <c r="AY2"/>
      <c r="AZ2"/>
      <c r="BA2"/>
      <c r="BB2"/>
      <c r="BC2"/>
      <c r="BD2"/>
      <c r="BE2"/>
      <c r="BF2"/>
      <c r="BG2"/>
      <c r="BH2"/>
      <c r="BI2"/>
      <c r="BJ2"/>
      <c r="BK2"/>
      <c r="BL2"/>
      <c r="BM2"/>
      <c r="BN2"/>
      <c r="BO2"/>
      <c r="BP2"/>
      <c r="BQ2"/>
      <c r="BR2"/>
      <c r="BS2"/>
      <c r="BT2"/>
      <c r="BU2"/>
      <c r="BV2"/>
      <c r="BW2"/>
      <c r="BX2"/>
      <c r="BY2"/>
      <c r="BZ2"/>
      <c r="CA2"/>
      <c r="CB2"/>
      <c r="CC2"/>
      <c r="CD2"/>
      <c r="CE2"/>
      <c r="CF2"/>
    </row>
    <row r="3" spans="1:84" ht="32.25" customHeight="1" x14ac:dyDescent="0.25">
      <c r="A3" s="23"/>
      <c r="B3" s="24" t="s">
        <v>84</v>
      </c>
      <c r="C3" s="345" t="s">
        <v>92</v>
      </c>
      <c r="D3" s="215" t="s">
        <v>379</v>
      </c>
      <c r="E3" s="215" t="s">
        <v>94</v>
      </c>
      <c r="F3" s="215" t="s">
        <v>93</v>
      </c>
      <c r="G3" s="25" t="s">
        <v>94</v>
      </c>
      <c r="H3" s="26" t="s">
        <v>95</v>
      </c>
      <c r="I3" s="25" t="s">
        <v>94</v>
      </c>
      <c r="J3" s="26" t="s">
        <v>95</v>
      </c>
      <c r="K3" s="25" t="s">
        <v>94</v>
      </c>
      <c r="L3" s="26" t="s">
        <v>95</v>
      </c>
      <c r="M3" s="25" t="s">
        <v>94</v>
      </c>
      <c r="N3" s="214" t="s">
        <v>95</v>
      </c>
      <c r="O3" s="25" t="s">
        <v>386</v>
      </c>
      <c r="P3" s="214" t="s">
        <v>95</v>
      </c>
      <c r="Q3" s="214" t="s">
        <v>181</v>
      </c>
      <c r="R3" s="214" t="s">
        <v>182</v>
      </c>
      <c r="S3" s="214" t="s">
        <v>94</v>
      </c>
      <c r="T3" s="214" t="s">
        <v>183</v>
      </c>
      <c r="U3" s="214" t="s">
        <v>181</v>
      </c>
      <c r="V3" s="214" t="s">
        <v>93</v>
      </c>
      <c r="W3" s="350" t="s">
        <v>375</v>
      </c>
      <c r="X3" s="350" t="s">
        <v>375</v>
      </c>
      <c r="Y3" s="350" t="s">
        <v>375</v>
      </c>
      <c r="Z3" s="350" t="s">
        <v>375</v>
      </c>
      <c r="AA3" s="350" t="s">
        <v>375</v>
      </c>
      <c r="AB3" s="350" t="s">
        <v>375</v>
      </c>
      <c r="AC3" s="350" t="s">
        <v>375</v>
      </c>
      <c r="AD3" s="350" t="s">
        <v>375</v>
      </c>
      <c r="AE3" s="350" t="s">
        <v>375</v>
      </c>
      <c r="AF3" s="350" t="s">
        <v>375</v>
      </c>
      <c r="AG3" s="350" t="s">
        <v>375</v>
      </c>
      <c r="AH3" s="350" t="s">
        <v>375</v>
      </c>
      <c r="AI3" s="350" t="s">
        <v>375</v>
      </c>
      <c r="AJ3" s="350" t="s">
        <v>375</v>
      </c>
      <c r="AK3" s="350" t="s">
        <v>375</v>
      </c>
      <c r="AL3" s="350" t="s">
        <v>375</v>
      </c>
      <c r="AM3" s="350" t="s">
        <v>375</v>
      </c>
      <c r="AN3" s="350" t="s">
        <v>375</v>
      </c>
      <c r="AO3" s="350" t="s">
        <v>375</v>
      </c>
      <c r="AP3" s="214" t="s">
        <v>95</v>
      </c>
      <c r="AQ3" s="119"/>
      <c r="AR3" s="1"/>
      <c r="AS3"/>
      <c r="AT3"/>
      <c r="AU3"/>
      <c r="AV3"/>
      <c r="AW3" s="1"/>
      <c r="AX3"/>
      <c r="AY3"/>
      <c r="AZ3"/>
      <c r="BA3"/>
      <c r="BB3"/>
      <c r="BC3"/>
      <c r="BD3"/>
      <c r="BE3"/>
      <c r="BF3"/>
      <c r="BG3"/>
      <c r="BH3"/>
      <c r="BI3"/>
      <c r="BJ3"/>
      <c r="BK3"/>
      <c r="BL3"/>
      <c r="BM3"/>
      <c r="BN3"/>
      <c r="BO3"/>
      <c r="BP3"/>
      <c r="BQ3"/>
      <c r="BR3"/>
      <c r="BS3"/>
      <c r="BT3"/>
      <c r="BU3"/>
      <c r="BV3"/>
      <c r="BW3"/>
      <c r="BX3"/>
      <c r="BY3"/>
      <c r="BZ3"/>
      <c r="CA3"/>
      <c r="CB3"/>
      <c r="CC3"/>
      <c r="CD3"/>
      <c r="CE3"/>
      <c r="CF3"/>
    </row>
    <row r="4" spans="1:84" ht="8.25" customHeight="1" x14ac:dyDescent="0.25">
      <c r="A4" s="12"/>
      <c r="B4" s="4"/>
      <c r="C4" s="347"/>
      <c r="D4" s="219"/>
      <c r="E4" s="218"/>
      <c r="F4" s="219"/>
      <c r="G4" s="9"/>
      <c r="H4" s="27"/>
      <c r="I4" s="8"/>
      <c r="J4" s="27"/>
      <c r="K4" s="8"/>
      <c r="L4" s="27"/>
      <c r="M4" s="8"/>
      <c r="N4" s="212"/>
      <c r="O4" s="212"/>
      <c r="P4" s="212"/>
      <c r="Q4" s="212"/>
      <c r="R4" s="212"/>
      <c r="S4" s="212"/>
      <c r="T4" s="212"/>
      <c r="U4" s="212"/>
      <c r="V4" s="212"/>
      <c r="W4" s="212"/>
      <c r="X4" s="212"/>
      <c r="Y4" s="212"/>
      <c r="Z4" s="212"/>
      <c r="AA4" s="212"/>
      <c r="AB4" s="212"/>
      <c r="AC4" s="212"/>
      <c r="AD4" s="212"/>
      <c r="AE4" s="212"/>
      <c r="AF4" s="212"/>
      <c r="AG4" s="212"/>
      <c r="AH4" s="212"/>
      <c r="AI4" s="212"/>
      <c r="AJ4" s="212"/>
      <c r="AK4" s="212"/>
      <c r="AL4" s="212"/>
      <c r="AM4" s="212"/>
      <c r="AN4" s="212"/>
      <c r="AO4" s="212"/>
      <c r="AP4" s="212"/>
      <c r="AQ4" s="121"/>
      <c r="AR4" s="4"/>
      <c r="AS4"/>
      <c r="AT4"/>
      <c r="AU4"/>
      <c r="AV4"/>
      <c r="AW4" s="4"/>
      <c r="AX4"/>
      <c r="AY4"/>
      <c r="AZ4"/>
      <c r="BA4"/>
      <c r="BB4"/>
      <c r="BC4"/>
      <c r="BD4"/>
      <c r="BE4"/>
      <c r="BF4"/>
      <c r="BG4"/>
      <c r="BH4"/>
      <c r="BI4"/>
      <c r="BJ4"/>
      <c r="BK4"/>
      <c r="BL4"/>
      <c r="BM4"/>
      <c r="BN4"/>
      <c r="BO4"/>
      <c r="BP4"/>
      <c r="BQ4"/>
      <c r="BR4"/>
      <c r="BS4"/>
      <c r="BT4"/>
      <c r="BU4"/>
      <c r="BV4"/>
      <c r="BW4"/>
      <c r="BX4"/>
      <c r="BY4"/>
      <c r="BZ4"/>
      <c r="CA4"/>
      <c r="CB4"/>
      <c r="CC4"/>
      <c r="CD4"/>
      <c r="CE4"/>
      <c r="CF4"/>
    </row>
    <row r="5" spans="1:84" x14ac:dyDescent="0.25">
      <c r="A5" s="12" t="s">
        <v>96</v>
      </c>
      <c r="B5" s="2" t="s">
        <v>34</v>
      </c>
      <c r="C5" s="331">
        <v>120</v>
      </c>
      <c r="D5" s="221">
        <f>prud_nut_data[[#This Row],[PKU sphere  ]]/20</f>
        <v>6</v>
      </c>
      <c r="E5" s="220">
        <v>120</v>
      </c>
      <c r="F5" s="221">
        <f>prud_nut_data[[#This Row],[PKU sphere Liquid]]/20</f>
        <v>6</v>
      </c>
      <c r="G5" s="10">
        <v>101</v>
      </c>
      <c r="H5" s="28">
        <f>(G5/20)*1</f>
        <v>5.05</v>
      </c>
      <c r="I5" s="10">
        <v>102</v>
      </c>
      <c r="J5" s="28">
        <f>(I5/20)*1</f>
        <v>5.0999999999999996</v>
      </c>
      <c r="K5" s="10">
        <v>130</v>
      </c>
      <c r="L5" s="28">
        <f>(K5/20)*1</f>
        <v>6.5</v>
      </c>
      <c r="M5" s="10">
        <v>100</v>
      </c>
      <c r="N5" s="212">
        <f t="shared" ref="N5:N24" si="0">(M5/20)*1</f>
        <v>5</v>
      </c>
      <c r="O5" s="212">
        <v>405</v>
      </c>
      <c r="P5" s="333">
        <f>prud_nut_data[[#This Row],[PKU trio (Unflavoured)]]/30</f>
        <v>13.5</v>
      </c>
      <c r="Q5" s="212">
        <v>326</v>
      </c>
      <c r="R5" s="212">
        <v>32.6</v>
      </c>
      <c r="S5" s="212">
        <v>459</v>
      </c>
      <c r="T5" s="212">
        <v>22.95</v>
      </c>
      <c r="U5" s="212">
        <v>230</v>
      </c>
      <c r="V5" s="212">
        <v>23</v>
      </c>
      <c r="W5" s="212"/>
      <c r="X5" s="212" t="e">
        <f>prud_nut_data[[#This Row],[Custom Product 1]]/$W$6</f>
        <v>#DIV/0!</v>
      </c>
      <c r="Y5" s="212"/>
      <c r="Z5" s="212" t="e">
        <f>prud_nut_data[[#This Row],[Custom Product 2]]/$Y$6</f>
        <v>#DIV/0!</v>
      </c>
      <c r="AA5" s="212"/>
      <c r="AB5" s="212" t="e">
        <f>prud_nut_data[[#This Row],[Custom Product 3]]/$AA$6</f>
        <v>#DIV/0!</v>
      </c>
      <c r="AC5" s="212"/>
      <c r="AD5" s="212" t="e">
        <f>prud_nut_data[[#This Row],[Custom Product 4]]/$AC$6</f>
        <v>#DIV/0!</v>
      </c>
      <c r="AE5" s="212"/>
      <c r="AF5" s="212" t="e">
        <f>prud_nut_data[[#This Row],[Custom Product 5]]/$AE$6</f>
        <v>#DIV/0!</v>
      </c>
      <c r="AG5" s="212"/>
      <c r="AH5" s="212" t="e">
        <f>prud_nut_data[[#This Row],[Custom Product 6]]/$AG$6</f>
        <v>#DIV/0!</v>
      </c>
      <c r="AI5" s="212"/>
      <c r="AJ5" s="212" t="e">
        <f>prud_nut_data[[#This Row],[Custom Product 7]]/$AI$6</f>
        <v>#DIV/0!</v>
      </c>
      <c r="AK5" s="212"/>
      <c r="AL5" s="212" t="e">
        <f>prud_nut_data[[#This Row],[Custom Product 8]]/$AK$6</f>
        <v>#DIV/0!</v>
      </c>
      <c r="AM5" s="212"/>
      <c r="AN5" s="212" t="e">
        <f>prud_nut_data[[#This Row],[Custom Product 9]]/$AM$6</f>
        <v>#DIV/0!</v>
      </c>
      <c r="AO5" s="212"/>
      <c r="AP5" s="212" t="e">
        <f>prud_nut_data[[#This Row],[Custom Product 10]]/$AO$6</f>
        <v>#DIV/0!</v>
      </c>
      <c r="AQ5" s="122"/>
      <c r="AR5" s="2"/>
      <c r="AS5"/>
      <c r="AT5"/>
      <c r="AU5"/>
      <c r="AV5"/>
      <c r="AW5" s="2"/>
      <c r="AX5"/>
      <c r="AY5"/>
      <c r="AZ5"/>
      <c r="BA5"/>
      <c r="BB5"/>
      <c r="BC5"/>
      <c r="BD5"/>
      <c r="BE5"/>
      <c r="BF5"/>
      <c r="BG5"/>
      <c r="BH5"/>
      <c r="BI5"/>
      <c r="BJ5"/>
      <c r="BK5"/>
      <c r="BL5"/>
      <c r="BM5"/>
      <c r="BN5"/>
      <c r="BO5"/>
      <c r="BP5"/>
      <c r="BQ5"/>
      <c r="BR5"/>
      <c r="BS5"/>
      <c r="BT5"/>
      <c r="BU5"/>
      <c r="BV5"/>
      <c r="BW5"/>
      <c r="BX5"/>
      <c r="BY5"/>
      <c r="BZ5"/>
      <c r="CA5"/>
      <c r="CB5"/>
      <c r="CC5"/>
      <c r="CD5"/>
      <c r="CE5"/>
      <c r="CF5"/>
    </row>
    <row r="6" spans="1:84" x14ac:dyDescent="0.25">
      <c r="A6" s="12" t="s">
        <v>97</v>
      </c>
      <c r="B6" s="2" t="s">
        <v>36</v>
      </c>
      <c r="C6" s="331">
        <v>20</v>
      </c>
      <c r="D6" s="221">
        <f>prud_nut_data[[#This Row],[PKU sphere  ]]/20</f>
        <v>1</v>
      </c>
      <c r="E6" s="220">
        <v>20</v>
      </c>
      <c r="F6" s="221">
        <f>prud_nut_data[[#This Row],[PKU sphere Liquid]]/20</f>
        <v>1</v>
      </c>
      <c r="G6" s="10">
        <v>20</v>
      </c>
      <c r="H6" s="28">
        <f t="shared" ref="H6:H47" si="1">(G6/20)*1</f>
        <v>1</v>
      </c>
      <c r="I6" s="10">
        <v>20</v>
      </c>
      <c r="J6" s="28">
        <f t="shared" ref="J6:J47" si="2">(I6/20)*1</f>
        <v>1</v>
      </c>
      <c r="K6" s="10">
        <v>20</v>
      </c>
      <c r="L6" s="28">
        <f t="shared" ref="L6:L47" si="3">(K6/20)*1</f>
        <v>1</v>
      </c>
      <c r="M6" s="10">
        <v>20</v>
      </c>
      <c r="N6" s="212">
        <f t="shared" si="0"/>
        <v>1</v>
      </c>
      <c r="O6" s="212">
        <v>30</v>
      </c>
      <c r="P6" s="333">
        <f>prud_nut_data[[#This Row],[PKU trio (Unflavoured)]]/30</f>
        <v>1</v>
      </c>
      <c r="Q6" s="212">
        <v>10</v>
      </c>
      <c r="R6" s="212">
        <v>1</v>
      </c>
      <c r="S6" s="212">
        <v>20</v>
      </c>
      <c r="T6" s="212">
        <v>1</v>
      </c>
      <c r="U6" s="212">
        <v>10</v>
      </c>
      <c r="V6" s="212">
        <v>1</v>
      </c>
      <c r="W6" s="212"/>
      <c r="X6" s="212" t="e">
        <f>prud_nut_data[[#This Row],[Custom Product 1]]/$W$6</f>
        <v>#DIV/0!</v>
      </c>
      <c r="Y6" s="212"/>
      <c r="Z6" s="212" t="e">
        <f>prud_nut_data[[#This Row],[Custom Product 2]]/$Y$6</f>
        <v>#DIV/0!</v>
      </c>
      <c r="AA6" s="212"/>
      <c r="AB6" s="212" t="e">
        <f>prud_nut_data[[#This Row],[Custom Product 3]]/$AA$6</f>
        <v>#DIV/0!</v>
      </c>
      <c r="AC6" s="212"/>
      <c r="AD6" s="212" t="e">
        <f>prud_nut_data[[#This Row],[Custom Product 4]]/$AC$6</f>
        <v>#DIV/0!</v>
      </c>
      <c r="AE6" s="212"/>
      <c r="AF6" s="212" t="e">
        <f>prud_nut_data[[#This Row],[Custom Product 5]]/$AE$6</f>
        <v>#DIV/0!</v>
      </c>
      <c r="AG6" s="212"/>
      <c r="AH6" s="212" t="e">
        <f>prud_nut_data[[#This Row],[Custom Product 6]]/$AG$6</f>
        <v>#DIV/0!</v>
      </c>
      <c r="AI6" s="212"/>
      <c r="AJ6" s="212" t="e">
        <f>prud_nut_data[[#This Row],[Custom Product 7]]/$AI$6</f>
        <v>#DIV/0!</v>
      </c>
      <c r="AK6" s="212"/>
      <c r="AL6" s="212" t="e">
        <f>prud_nut_data[[#This Row],[Custom Product 8]]/$AK$6</f>
        <v>#DIV/0!</v>
      </c>
      <c r="AM6" s="212"/>
      <c r="AN6" s="212" t="e">
        <f>prud_nut_data[[#This Row],[Custom Product 9]]/$AM$6</f>
        <v>#DIV/0!</v>
      </c>
      <c r="AO6" s="212"/>
      <c r="AP6" s="212" t="e">
        <f>prud_nut_data[[#This Row],[Custom Product 10]]/$AO$6</f>
        <v>#DIV/0!</v>
      </c>
      <c r="AQ6" s="122"/>
      <c r="AR6" s="2"/>
      <c r="AS6"/>
      <c r="AT6"/>
      <c r="AU6"/>
      <c r="AV6"/>
      <c r="AW6" s="2"/>
      <c r="AX6"/>
      <c r="AY6"/>
      <c r="AZ6"/>
      <c r="BA6"/>
      <c r="BB6"/>
      <c r="BC6"/>
      <c r="BD6"/>
      <c r="BE6"/>
      <c r="BF6"/>
      <c r="BG6"/>
      <c r="BH6"/>
      <c r="BI6"/>
      <c r="BJ6"/>
      <c r="BK6"/>
      <c r="BL6"/>
      <c r="BM6"/>
      <c r="BN6"/>
      <c r="BO6"/>
      <c r="BP6"/>
      <c r="BQ6"/>
      <c r="BR6"/>
      <c r="BS6"/>
      <c r="BT6"/>
      <c r="BU6"/>
      <c r="BV6"/>
      <c r="BW6"/>
      <c r="BX6"/>
      <c r="BY6"/>
      <c r="BZ6"/>
      <c r="CA6"/>
      <c r="CB6"/>
      <c r="CC6"/>
      <c r="CD6"/>
      <c r="CE6"/>
      <c r="CF6"/>
    </row>
    <row r="7" spans="1:84" x14ac:dyDescent="0.25">
      <c r="A7" s="12" t="s">
        <v>380</v>
      </c>
      <c r="B7" s="2" t="s">
        <v>41</v>
      </c>
      <c r="C7" s="331"/>
      <c r="D7" s="221"/>
      <c r="E7" s="331">
        <v>30</v>
      </c>
      <c r="F7" s="221">
        <f>prud_nut_data[[#This Row],[PKU sphere Liquid]]/20</f>
        <v>1.5</v>
      </c>
      <c r="G7" s="332">
        <v>0</v>
      </c>
      <c r="H7" s="28">
        <v>0</v>
      </c>
      <c r="I7" s="10">
        <v>0</v>
      </c>
      <c r="J7" s="28">
        <v>0</v>
      </c>
      <c r="K7" s="10">
        <v>0</v>
      </c>
      <c r="L7" s="28">
        <v>0</v>
      </c>
      <c r="M7" s="10">
        <v>0</v>
      </c>
      <c r="N7" s="212">
        <v>0</v>
      </c>
      <c r="O7" s="212">
        <v>0</v>
      </c>
      <c r="P7" s="334">
        <f>prud_nut_data[[#This Row],[PKU trio (Unflavoured)]]/30</f>
        <v>0</v>
      </c>
      <c r="Q7" s="212">
        <v>0</v>
      </c>
      <c r="R7" s="212">
        <v>0</v>
      </c>
      <c r="S7" s="212">
        <v>0</v>
      </c>
      <c r="T7" s="212">
        <v>0</v>
      </c>
      <c r="U7" s="212">
        <v>0</v>
      </c>
      <c r="V7" s="212">
        <v>0</v>
      </c>
      <c r="W7" s="212"/>
      <c r="X7" s="212"/>
      <c r="Y7" s="212"/>
      <c r="Z7" s="212"/>
      <c r="AA7" s="212"/>
      <c r="AB7" s="212"/>
      <c r="AC7" s="212"/>
      <c r="AD7" s="212"/>
      <c r="AE7" s="212"/>
      <c r="AF7" s="212"/>
      <c r="AG7" s="212"/>
      <c r="AH7" s="212"/>
      <c r="AI7" s="212"/>
      <c r="AJ7" s="212"/>
      <c r="AK7" s="212"/>
      <c r="AL7" s="212"/>
      <c r="AM7" s="212"/>
      <c r="AN7" s="212"/>
      <c r="AO7" s="212"/>
      <c r="AP7" s="212"/>
      <c r="AQ7" s="122"/>
      <c r="AR7" s="2"/>
      <c r="AS7"/>
      <c r="AT7"/>
      <c r="AU7"/>
      <c r="AV7"/>
      <c r="AW7" s="2"/>
      <c r="AX7"/>
      <c r="AY7"/>
      <c r="AZ7"/>
      <c r="BA7"/>
      <c r="BB7"/>
      <c r="BC7"/>
      <c r="BD7"/>
      <c r="BE7"/>
      <c r="BF7"/>
      <c r="BG7"/>
      <c r="BH7"/>
      <c r="BI7"/>
      <c r="BJ7"/>
      <c r="BK7"/>
      <c r="BL7"/>
      <c r="BM7"/>
      <c r="BN7"/>
      <c r="BO7"/>
      <c r="BP7"/>
      <c r="BQ7"/>
      <c r="BR7"/>
      <c r="BS7"/>
      <c r="BT7"/>
      <c r="BU7"/>
      <c r="BV7"/>
      <c r="BW7"/>
      <c r="BX7"/>
      <c r="BY7"/>
      <c r="BZ7"/>
      <c r="CA7"/>
      <c r="CB7"/>
      <c r="CC7"/>
      <c r="CD7"/>
      <c r="CE7"/>
      <c r="CF7"/>
    </row>
    <row r="8" spans="1:84" x14ac:dyDescent="0.25">
      <c r="A8" s="12" t="s">
        <v>37</v>
      </c>
      <c r="B8" s="2" t="s">
        <v>36</v>
      </c>
      <c r="C8" s="331">
        <v>2.25</v>
      </c>
      <c r="D8" s="221">
        <f>prud_nut_data[[#This Row],[PKU sphere  ]]/20</f>
        <v>0.1125</v>
      </c>
      <c r="E8" s="220">
        <v>2.25</v>
      </c>
      <c r="F8" s="221">
        <f>prud_nut_data[[#This Row],[PKU sphere Liquid]]/20</f>
        <v>0.1125</v>
      </c>
      <c r="G8" s="10">
        <v>2.2400000000000002</v>
      </c>
      <c r="H8" s="28">
        <f t="shared" si="1"/>
        <v>0.11200000000000002</v>
      </c>
      <c r="I8" s="10">
        <v>2.2400000000000002</v>
      </c>
      <c r="J8" s="28">
        <f t="shared" si="2"/>
        <v>0.11200000000000002</v>
      </c>
      <c r="K8" s="10">
        <v>2.38</v>
      </c>
      <c r="L8" s="28">
        <f t="shared" si="3"/>
        <v>0.11899999999999999</v>
      </c>
      <c r="M8" s="10">
        <v>2.38</v>
      </c>
      <c r="N8" s="212">
        <f t="shared" si="0"/>
        <v>0.11899999999999999</v>
      </c>
      <c r="O8" s="212">
        <v>2.98</v>
      </c>
      <c r="P8" s="334">
        <f>prud_nut_data[[#This Row],[PKU trio (Unflavoured)]]/30</f>
        <v>9.9333333333333329E-2</v>
      </c>
      <c r="Q8" s="212">
        <v>1.54</v>
      </c>
      <c r="R8" s="212">
        <v>0.154</v>
      </c>
      <c r="S8" s="212">
        <v>2.56</v>
      </c>
      <c r="T8" s="212">
        <v>0.128</v>
      </c>
      <c r="U8" s="212">
        <v>1.28</v>
      </c>
      <c r="V8" s="212">
        <v>0.128</v>
      </c>
      <c r="W8" s="212"/>
      <c r="X8" s="212" t="e">
        <f>prud_nut_data[[#This Row],[Custom Product 1]]/$W$6</f>
        <v>#DIV/0!</v>
      </c>
      <c r="Y8" s="212"/>
      <c r="Z8" s="212" t="e">
        <f>prud_nut_data[[#This Row],[Custom Product 2]]/$Y$6</f>
        <v>#DIV/0!</v>
      </c>
      <c r="AA8" s="212"/>
      <c r="AB8" s="212" t="e">
        <f>prud_nut_data[[#This Row],[Custom Product 3]]/$AA$6</f>
        <v>#DIV/0!</v>
      </c>
      <c r="AC8" s="212"/>
      <c r="AD8" s="212" t="e">
        <f>prud_nut_data[[#This Row],[Custom Product 4]]/$AC$6</f>
        <v>#DIV/0!</v>
      </c>
      <c r="AE8" s="212"/>
      <c r="AF8" s="212" t="e">
        <f>prud_nut_data[[#This Row],[Custom Product 5]]/$AE$6</f>
        <v>#DIV/0!</v>
      </c>
      <c r="AG8" s="212"/>
      <c r="AH8" s="212" t="e">
        <f>prud_nut_data[[#This Row],[Custom Product 6]]/$AG$6</f>
        <v>#DIV/0!</v>
      </c>
      <c r="AI8" s="212"/>
      <c r="AJ8" s="212" t="e">
        <f>prud_nut_data[[#This Row],[Custom Product 7]]/$AI$6</f>
        <v>#DIV/0!</v>
      </c>
      <c r="AK8" s="212"/>
      <c r="AL8" s="212" t="e">
        <f>prud_nut_data[[#This Row],[Custom Product 8]]/$AK$6</f>
        <v>#DIV/0!</v>
      </c>
      <c r="AM8" s="212"/>
      <c r="AN8" s="212" t="e">
        <f>prud_nut_data[[#This Row],[Custom Product 9]]/$AM$6</f>
        <v>#DIV/0!</v>
      </c>
      <c r="AO8" s="212"/>
      <c r="AP8" s="212" t="e">
        <f>prud_nut_data[[#This Row],[Custom Product 10]]/$AO$6</f>
        <v>#DIV/0!</v>
      </c>
      <c r="AQ8" s="122"/>
      <c r="AR8" s="2"/>
      <c r="AS8"/>
      <c r="AT8"/>
      <c r="AU8"/>
      <c r="AV8"/>
      <c r="AW8" s="2"/>
      <c r="AX8"/>
      <c r="AY8"/>
      <c r="AZ8"/>
      <c r="BA8"/>
      <c r="BB8"/>
      <c r="BC8"/>
      <c r="BD8"/>
      <c r="BE8"/>
      <c r="BF8"/>
      <c r="BG8"/>
      <c r="BH8"/>
      <c r="BI8"/>
      <c r="BJ8"/>
      <c r="BK8"/>
      <c r="BL8"/>
      <c r="BM8"/>
      <c r="BN8"/>
      <c r="BO8"/>
      <c r="BP8"/>
      <c r="BQ8"/>
      <c r="BR8"/>
      <c r="BS8"/>
      <c r="BT8"/>
      <c r="BU8"/>
      <c r="BV8"/>
      <c r="BW8"/>
      <c r="BX8"/>
      <c r="BY8"/>
      <c r="BZ8"/>
      <c r="CA8"/>
      <c r="CB8"/>
      <c r="CC8"/>
      <c r="CD8"/>
      <c r="CE8"/>
      <c r="CF8"/>
    </row>
    <row r="9" spans="1:84" x14ac:dyDescent="0.25">
      <c r="A9" s="12" t="s">
        <v>38</v>
      </c>
      <c r="B9" s="2" t="s">
        <v>36</v>
      </c>
      <c r="C9" s="331">
        <v>1.6</v>
      </c>
      <c r="D9" s="221">
        <f>prud_nut_data[[#This Row],[PKU sphere  ]]/20</f>
        <v>0.08</v>
      </c>
      <c r="E9" s="220">
        <v>1.2</v>
      </c>
      <c r="F9" s="221">
        <f>prud_nut_data[[#This Row],[PKU sphere Liquid]]/20</f>
        <v>0.06</v>
      </c>
      <c r="G9" s="10">
        <v>7.0000000000000007E-2</v>
      </c>
      <c r="H9" s="28">
        <f t="shared" si="1"/>
        <v>3.5000000000000005E-3</v>
      </c>
      <c r="I9" s="10">
        <v>0.75</v>
      </c>
      <c r="J9" s="28">
        <f t="shared" si="2"/>
        <v>3.7499999999999999E-2</v>
      </c>
      <c r="K9" s="10">
        <v>1.6</v>
      </c>
      <c r="L9" s="28">
        <f t="shared" si="3"/>
        <v>0.08</v>
      </c>
      <c r="M9" s="10">
        <v>1</v>
      </c>
      <c r="N9" s="212">
        <f t="shared" si="0"/>
        <v>0.05</v>
      </c>
      <c r="O9" s="212">
        <v>14.3</v>
      </c>
      <c r="P9" s="334">
        <f>prud_nut_data[[#This Row],[PKU trio (Unflavoured)]]/30</f>
        <v>0.47666666666666668</v>
      </c>
      <c r="Q9" s="212">
        <v>0.4</v>
      </c>
      <c r="R9" s="212">
        <v>0.04</v>
      </c>
      <c r="S9" s="212">
        <v>0</v>
      </c>
      <c r="T9" s="212">
        <v>0</v>
      </c>
      <c r="U9" s="212">
        <v>0</v>
      </c>
      <c r="V9" s="212">
        <v>0</v>
      </c>
      <c r="W9" s="212"/>
      <c r="X9" s="212" t="e">
        <f>prud_nut_data[[#This Row],[Custom Product 1]]/$W$6</f>
        <v>#DIV/0!</v>
      </c>
      <c r="Y9" s="212"/>
      <c r="Z9" s="212" t="e">
        <f>prud_nut_data[[#This Row],[Custom Product 2]]/$Y$6</f>
        <v>#DIV/0!</v>
      </c>
      <c r="AA9" s="212"/>
      <c r="AB9" s="212" t="e">
        <f>prud_nut_data[[#This Row],[Custom Product 3]]/$AA$6</f>
        <v>#DIV/0!</v>
      </c>
      <c r="AC9" s="212"/>
      <c r="AD9" s="212" t="e">
        <f>prud_nut_data[[#This Row],[Custom Product 4]]/$AC$6</f>
        <v>#DIV/0!</v>
      </c>
      <c r="AE9" s="212"/>
      <c r="AF9" s="212" t="e">
        <f>prud_nut_data[[#This Row],[Custom Product 5]]/$AE$6</f>
        <v>#DIV/0!</v>
      </c>
      <c r="AG9" s="212"/>
      <c r="AH9" s="212" t="e">
        <f>prud_nut_data[[#This Row],[Custom Product 6]]/$AG$6</f>
        <v>#DIV/0!</v>
      </c>
      <c r="AI9" s="212"/>
      <c r="AJ9" s="212" t="e">
        <f>prud_nut_data[[#This Row],[Custom Product 7]]/$AI$6</f>
        <v>#DIV/0!</v>
      </c>
      <c r="AK9" s="212"/>
      <c r="AL9" s="212" t="e">
        <f>prud_nut_data[[#This Row],[Custom Product 8]]/$AK$6</f>
        <v>#DIV/0!</v>
      </c>
      <c r="AM9" s="212"/>
      <c r="AN9" s="212" t="e">
        <f>prud_nut_data[[#This Row],[Custom Product 9]]/$AM$6</f>
        <v>#DIV/0!</v>
      </c>
      <c r="AO9" s="212"/>
      <c r="AP9" s="212" t="e">
        <f>prud_nut_data[[#This Row],[Custom Product 10]]/$AO$6</f>
        <v>#DIV/0!</v>
      </c>
      <c r="AQ9" s="122"/>
      <c r="AR9" s="2"/>
      <c r="AS9"/>
      <c r="AT9"/>
      <c r="AU9"/>
      <c r="AV9"/>
      <c r="AW9" s="2"/>
      <c r="AX9"/>
      <c r="AY9"/>
      <c r="AZ9"/>
      <c r="BA9"/>
      <c r="BB9"/>
      <c r="BC9"/>
      <c r="BD9"/>
      <c r="BE9"/>
      <c r="BF9"/>
      <c r="BG9"/>
      <c r="BH9"/>
      <c r="BI9"/>
      <c r="BJ9"/>
      <c r="BK9"/>
      <c r="BL9"/>
      <c r="BM9"/>
      <c r="BN9"/>
      <c r="BO9"/>
      <c r="BP9"/>
      <c r="BQ9"/>
      <c r="BR9"/>
      <c r="BS9"/>
      <c r="BT9"/>
      <c r="BU9"/>
      <c r="BV9"/>
      <c r="BW9"/>
      <c r="BX9"/>
      <c r="BY9"/>
      <c r="BZ9"/>
      <c r="CA9"/>
      <c r="CB9"/>
      <c r="CC9"/>
      <c r="CD9"/>
      <c r="CE9"/>
      <c r="CF9"/>
    </row>
    <row r="10" spans="1:84" x14ac:dyDescent="0.25">
      <c r="A10" s="12" t="s">
        <v>40</v>
      </c>
      <c r="B10" s="2" t="s">
        <v>41</v>
      </c>
      <c r="C10" s="331">
        <v>110</v>
      </c>
      <c r="D10" s="221">
        <f>prud_nut_data[[#This Row],[PKU sphere  ]]/20</f>
        <v>5.5</v>
      </c>
      <c r="E10" s="220">
        <v>109</v>
      </c>
      <c r="F10" s="221">
        <f>prud_nut_data[[#This Row],[PKU sphere Liquid]]/20</f>
        <v>5.45</v>
      </c>
      <c r="G10" s="10">
        <v>0</v>
      </c>
      <c r="H10" s="28">
        <f t="shared" si="1"/>
        <v>0</v>
      </c>
      <c r="I10" s="10">
        <v>136</v>
      </c>
      <c r="J10" s="28">
        <f t="shared" si="2"/>
        <v>6.8</v>
      </c>
      <c r="K10" s="10">
        <v>134</v>
      </c>
      <c r="L10" s="28">
        <f t="shared" si="3"/>
        <v>6.7</v>
      </c>
      <c r="M10" s="10">
        <v>134</v>
      </c>
      <c r="N10" s="212">
        <f t="shared" si="0"/>
        <v>6.7</v>
      </c>
      <c r="O10" s="212">
        <v>0</v>
      </c>
      <c r="P10" s="334">
        <f>prud_nut_data[[#This Row],[PKU trio (Unflavoured)]]/30</f>
        <v>0</v>
      </c>
      <c r="Q10" s="212">
        <v>68</v>
      </c>
      <c r="R10" s="212">
        <v>6.8</v>
      </c>
      <c r="S10" s="212">
        <v>0</v>
      </c>
      <c r="T10" s="212">
        <v>0</v>
      </c>
      <c r="U10" s="212">
        <v>0</v>
      </c>
      <c r="V10" s="212">
        <v>0</v>
      </c>
      <c r="W10" s="212"/>
      <c r="X10" s="212" t="e">
        <f>prud_nut_data[[#This Row],[Custom Product 1]]/$W$6</f>
        <v>#DIV/0!</v>
      </c>
      <c r="Y10" s="212"/>
      <c r="Z10" s="212" t="e">
        <f>prud_nut_data[[#This Row],[Custom Product 2]]/$Y$6</f>
        <v>#DIV/0!</v>
      </c>
      <c r="AA10" s="212"/>
      <c r="AB10" s="212" t="e">
        <f>prud_nut_data[[#This Row],[Custom Product 3]]/$AA$6</f>
        <v>#DIV/0!</v>
      </c>
      <c r="AC10" s="212"/>
      <c r="AD10" s="212" t="e">
        <f>prud_nut_data[[#This Row],[Custom Product 4]]/$AC$6</f>
        <v>#DIV/0!</v>
      </c>
      <c r="AE10" s="212"/>
      <c r="AF10" s="212" t="e">
        <f>prud_nut_data[[#This Row],[Custom Product 5]]/$AE$6</f>
        <v>#DIV/0!</v>
      </c>
      <c r="AG10" s="212"/>
      <c r="AH10" s="212" t="e">
        <f>prud_nut_data[[#This Row],[Custom Product 6]]/$AG$6</f>
        <v>#DIV/0!</v>
      </c>
      <c r="AI10" s="212"/>
      <c r="AJ10" s="212" t="e">
        <f>prud_nut_data[[#This Row],[Custom Product 7]]/$AI$6</f>
        <v>#DIV/0!</v>
      </c>
      <c r="AK10" s="212"/>
      <c r="AL10" s="212" t="e">
        <f>prud_nut_data[[#This Row],[Custom Product 8]]/$AK$6</f>
        <v>#DIV/0!</v>
      </c>
      <c r="AM10" s="212"/>
      <c r="AN10" s="212" t="e">
        <f>prud_nut_data[[#This Row],[Custom Product 9]]/$AM$6</f>
        <v>#DIV/0!</v>
      </c>
      <c r="AO10" s="212"/>
      <c r="AP10" s="212" t="e">
        <f>prud_nut_data[[#This Row],[Custom Product 10]]/$AO$6</f>
        <v>#DIV/0!</v>
      </c>
      <c r="AQ10" s="122"/>
      <c r="AR10" s="2"/>
      <c r="AS10"/>
      <c r="AT10"/>
      <c r="AU10"/>
      <c r="AV10"/>
      <c r="AW10" s="2"/>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row>
    <row r="11" spans="1:84" x14ac:dyDescent="0.25">
      <c r="A11" s="12" t="s">
        <v>98</v>
      </c>
      <c r="B11" s="2" t="s">
        <v>36</v>
      </c>
      <c r="C11" s="331">
        <v>6.3</v>
      </c>
      <c r="D11" s="221">
        <f>prud_nut_data[[#This Row],[PKU sphere  ]]/20</f>
        <v>0.315</v>
      </c>
      <c r="E11" s="220">
        <v>6.6</v>
      </c>
      <c r="F11" s="221">
        <f>prud_nut_data[[#This Row],[PKU sphere Liquid]]/20</f>
        <v>0.32999999999999996</v>
      </c>
      <c r="G11" s="10">
        <v>4.7</v>
      </c>
      <c r="H11" s="28">
        <f t="shared" si="1"/>
        <v>0.23500000000000001</v>
      </c>
      <c r="I11" s="10">
        <v>3.9</v>
      </c>
      <c r="J11" s="28">
        <f t="shared" si="2"/>
        <v>0.19500000000000001</v>
      </c>
      <c r="K11" s="10">
        <v>8.9</v>
      </c>
      <c r="L11" s="28">
        <f t="shared" si="3"/>
        <v>0.44500000000000001</v>
      </c>
      <c r="M11" s="10">
        <v>2.6</v>
      </c>
      <c r="N11" s="212">
        <f t="shared" si="0"/>
        <v>0.13</v>
      </c>
      <c r="O11" s="212">
        <v>38.9</v>
      </c>
      <c r="P11" s="334">
        <f>prud_nut_data[[#This Row],[PKU trio (Unflavoured)]]/30</f>
        <v>1.2966666666666666</v>
      </c>
      <c r="Q11" s="212">
        <v>8.1</v>
      </c>
      <c r="R11" s="212">
        <v>0.80999999999999994</v>
      </c>
      <c r="S11" s="212">
        <v>7</v>
      </c>
      <c r="T11" s="212">
        <v>0.35</v>
      </c>
      <c r="U11" s="212">
        <v>3.5</v>
      </c>
      <c r="V11" s="212">
        <v>0.35</v>
      </c>
      <c r="W11" s="212"/>
      <c r="X11" s="212" t="e">
        <f>prud_nut_data[[#This Row],[Custom Product 1]]/$W$6</f>
        <v>#DIV/0!</v>
      </c>
      <c r="Y11" s="212"/>
      <c r="Z11" s="212" t="e">
        <f>prud_nut_data[[#This Row],[Custom Product 2]]/$Y$6</f>
        <v>#DIV/0!</v>
      </c>
      <c r="AA11" s="212"/>
      <c r="AB11" s="212" t="e">
        <f>prud_nut_data[[#This Row],[Custom Product 3]]/$AA$6</f>
        <v>#DIV/0!</v>
      </c>
      <c r="AC11" s="212"/>
      <c r="AD11" s="212" t="e">
        <f>prud_nut_data[[#This Row],[Custom Product 4]]/$AC$6</f>
        <v>#DIV/0!</v>
      </c>
      <c r="AE11" s="212"/>
      <c r="AF11" s="212" t="e">
        <f>prud_nut_data[[#This Row],[Custom Product 5]]/$AE$6</f>
        <v>#DIV/0!</v>
      </c>
      <c r="AG11" s="212"/>
      <c r="AH11" s="212" t="e">
        <f>prud_nut_data[[#This Row],[Custom Product 6]]/$AG$6</f>
        <v>#DIV/0!</v>
      </c>
      <c r="AI11" s="212"/>
      <c r="AJ11" s="212" t="e">
        <f>prud_nut_data[[#This Row],[Custom Product 7]]/$AI$6</f>
        <v>#DIV/0!</v>
      </c>
      <c r="AK11" s="212"/>
      <c r="AL11" s="212" t="e">
        <f>prud_nut_data[[#This Row],[Custom Product 8]]/$AK$6</f>
        <v>#DIV/0!</v>
      </c>
      <c r="AM11" s="212"/>
      <c r="AN11" s="212" t="e">
        <f>prud_nut_data[[#This Row],[Custom Product 9]]/$AM$6</f>
        <v>#DIV/0!</v>
      </c>
      <c r="AO11" s="212"/>
      <c r="AP11" s="212" t="e">
        <f>prud_nut_data[[#This Row],[Custom Product 10]]/$AO$6</f>
        <v>#DIV/0!</v>
      </c>
      <c r="AQ11" s="122"/>
      <c r="AR11" s="2"/>
      <c r="AS11"/>
      <c r="AT11"/>
      <c r="AU11"/>
      <c r="AV11"/>
      <c r="AW11" s="2"/>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row>
    <row r="12" spans="1:84" x14ac:dyDescent="0.25">
      <c r="A12" s="13" t="s">
        <v>45</v>
      </c>
      <c r="B12" s="2" t="s">
        <v>46</v>
      </c>
      <c r="C12" s="331">
        <v>259</v>
      </c>
      <c r="D12" s="221">
        <f>prud_nut_data[[#This Row],[PKU sphere  ]]/20</f>
        <v>12.95</v>
      </c>
      <c r="E12" s="220">
        <v>260</v>
      </c>
      <c r="F12" s="221">
        <f>prud_nut_data[[#This Row],[PKU sphere Liquid]]/20</f>
        <v>13</v>
      </c>
      <c r="G12" s="10">
        <v>283</v>
      </c>
      <c r="H12" s="28">
        <f t="shared" si="1"/>
        <v>14.15</v>
      </c>
      <c r="I12" s="10">
        <v>265</v>
      </c>
      <c r="J12" s="28">
        <f t="shared" si="2"/>
        <v>13.25</v>
      </c>
      <c r="K12" s="10">
        <v>261</v>
      </c>
      <c r="L12" s="28">
        <f t="shared" si="3"/>
        <v>13.05</v>
      </c>
      <c r="M12" s="10">
        <v>261</v>
      </c>
      <c r="N12" s="212">
        <f t="shared" si="0"/>
        <v>13.05</v>
      </c>
      <c r="O12" s="212">
        <v>416</v>
      </c>
      <c r="P12" s="333">
        <f>prud_nut_data[[#This Row],[PKU trio (Unflavoured)]]/30</f>
        <v>13.866666666666667</v>
      </c>
      <c r="Q12" s="212">
        <v>292</v>
      </c>
      <c r="R12" s="212">
        <v>29.2</v>
      </c>
      <c r="S12" s="212">
        <v>279</v>
      </c>
      <c r="T12" s="212">
        <v>13.95</v>
      </c>
      <c r="U12" s="212">
        <v>139</v>
      </c>
      <c r="V12" s="212">
        <v>13.9</v>
      </c>
      <c r="W12" s="212"/>
      <c r="X12" s="212" t="e">
        <f>prud_nut_data[[#This Row],[Custom Product 1]]/$W$6</f>
        <v>#DIV/0!</v>
      </c>
      <c r="Y12" s="212"/>
      <c r="Z12" s="212" t="e">
        <f>prud_nut_data[[#This Row],[Custom Product 2]]/$Y$6</f>
        <v>#DIV/0!</v>
      </c>
      <c r="AA12" s="212"/>
      <c r="AB12" s="212" t="e">
        <f>prud_nut_data[[#This Row],[Custom Product 3]]/$AA$6</f>
        <v>#DIV/0!</v>
      </c>
      <c r="AC12" s="212"/>
      <c r="AD12" s="212" t="e">
        <f>prud_nut_data[[#This Row],[Custom Product 4]]/$AC$6</f>
        <v>#DIV/0!</v>
      </c>
      <c r="AE12" s="212"/>
      <c r="AF12" s="212" t="e">
        <f>prud_nut_data[[#This Row],[Custom Product 5]]/$AE$6</f>
        <v>#DIV/0!</v>
      </c>
      <c r="AG12" s="212"/>
      <c r="AH12" s="212" t="e">
        <f>prud_nut_data[[#This Row],[Custom Product 6]]/$AG$6</f>
        <v>#DIV/0!</v>
      </c>
      <c r="AI12" s="212"/>
      <c r="AJ12" s="212" t="e">
        <f>prud_nut_data[[#This Row],[Custom Product 7]]/$AI$6</f>
        <v>#DIV/0!</v>
      </c>
      <c r="AK12" s="212"/>
      <c r="AL12" s="212" t="e">
        <f>prud_nut_data[[#This Row],[Custom Product 8]]/$AK$6</f>
        <v>#DIV/0!</v>
      </c>
      <c r="AM12" s="212"/>
      <c r="AN12" s="212" t="e">
        <f>prud_nut_data[[#This Row],[Custom Product 9]]/$AM$6</f>
        <v>#DIV/0!</v>
      </c>
      <c r="AO12" s="212"/>
      <c r="AP12" s="212" t="e">
        <f>prud_nut_data[[#This Row],[Custom Product 10]]/$AO$6</f>
        <v>#DIV/0!</v>
      </c>
      <c r="AQ12" s="122"/>
      <c r="AR12" s="2"/>
      <c r="AS12"/>
      <c r="AT12"/>
      <c r="AU12"/>
      <c r="AV12"/>
      <c r="AW12" s="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row>
    <row r="13" spans="1:84" x14ac:dyDescent="0.25">
      <c r="A13" s="12" t="s">
        <v>47</v>
      </c>
      <c r="B13" s="2" t="s">
        <v>48</v>
      </c>
      <c r="C13" s="331">
        <v>5</v>
      </c>
      <c r="D13" s="221">
        <f>prud_nut_data[[#This Row],[PKU sphere  ]]/20</f>
        <v>0.25</v>
      </c>
      <c r="E13" s="220">
        <v>5</v>
      </c>
      <c r="F13" s="221">
        <f>prud_nut_data[[#This Row],[PKU sphere Liquid]]/20</f>
        <v>0.25</v>
      </c>
      <c r="G13" s="10">
        <v>4.5</v>
      </c>
      <c r="H13" s="28">
        <f t="shared" si="1"/>
        <v>0.22500000000000001</v>
      </c>
      <c r="I13" s="10">
        <v>10</v>
      </c>
      <c r="J13" s="28">
        <f t="shared" si="2"/>
        <v>0.5</v>
      </c>
      <c r="K13" s="10">
        <v>10</v>
      </c>
      <c r="L13" s="28">
        <f t="shared" si="3"/>
        <v>0.5</v>
      </c>
      <c r="M13" s="10">
        <v>10</v>
      </c>
      <c r="N13" s="212">
        <f t="shared" si="0"/>
        <v>0.5</v>
      </c>
      <c r="O13" s="212">
        <v>15</v>
      </c>
      <c r="P13" s="334">
        <f>prud_nut_data[[#This Row],[PKU trio (Unflavoured)]]/30</f>
        <v>0.5</v>
      </c>
      <c r="Q13" s="212">
        <v>8.7799999999999994</v>
      </c>
      <c r="R13" s="212">
        <v>0.87799999999999989</v>
      </c>
      <c r="S13" s="212">
        <v>8.4</v>
      </c>
      <c r="T13" s="212">
        <v>0.42000000000000004</v>
      </c>
      <c r="U13" s="212">
        <v>4.2</v>
      </c>
      <c r="V13" s="212">
        <v>0.42000000000000004</v>
      </c>
      <c r="W13" s="212"/>
      <c r="X13" s="212" t="e">
        <f>prud_nut_data[[#This Row],[Custom Product 1]]/$W$6</f>
        <v>#DIV/0!</v>
      </c>
      <c r="Y13" s="212"/>
      <c r="Z13" s="212" t="e">
        <f>prud_nut_data[[#This Row],[Custom Product 2]]/$Y$6</f>
        <v>#DIV/0!</v>
      </c>
      <c r="AA13" s="212"/>
      <c r="AB13" s="212" t="e">
        <f>prud_nut_data[[#This Row],[Custom Product 3]]/$AA$6</f>
        <v>#DIV/0!</v>
      </c>
      <c r="AC13" s="212"/>
      <c r="AD13" s="212" t="e">
        <f>prud_nut_data[[#This Row],[Custom Product 4]]/$AC$6</f>
        <v>#DIV/0!</v>
      </c>
      <c r="AE13" s="212"/>
      <c r="AF13" s="212" t="e">
        <f>prud_nut_data[[#This Row],[Custom Product 5]]/$AE$6</f>
        <v>#DIV/0!</v>
      </c>
      <c r="AG13" s="212"/>
      <c r="AH13" s="212" t="e">
        <f>prud_nut_data[[#This Row],[Custom Product 6]]/$AG$6</f>
        <v>#DIV/0!</v>
      </c>
      <c r="AI13" s="212"/>
      <c r="AJ13" s="212" t="e">
        <f>prud_nut_data[[#This Row],[Custom Product 7]]/$AI$6</f>
        <v>#DIV/0!</v>
      </c>
      <c r="AK13" s="212"/>
      <c r="AL13" s="212" t="e">
        <f>prud_nut_data[[#This Row],[Custom Product 8]]/$AK$6</f>
        <v>#DIV/0!</v>
      </c>
      <c r="AM13" s="212"/>
      <c r="AN13" s="212" t="e">
        <f>prud_nut_data[[#This Row],[Custom Product 9]]/$AM$6</f>
        <v>#DIV/0!</v>
      </c>
      <c r="AO13" s="212"/>
      <c r="AP13" s="212" t="e">
        <f>prud_nut_data[[#This Row],[Custom Product 10]]/$AO$6</f>
        <v>#DIV/0!</v>
      </c>
      <c r="AQ13" s="122"/>
      <c r="AR13" s="2"/>
      <c r="AS13"/>
      <c r="AT13"/>
      <c r="AU13"/>
      <c r="AV13"/>
      <c r="AW13" s="2"/>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row>
    <row r="14" spans="1:84" x14ac:dyDescent="0.25">
      <c r="A14" s="12" t="s">
        <v>49</v>
      </c>
      <c r="B14" s="7" t="s">
        <v>50</v>
      </c>
      <c r="C14" s="348">
        <v>5.3</v>
      </c>
      <c r="D14" s="221">
        <f>prud_nut_data[[#This Row],[PKU sphere  ]]/20</f>
        <v>0.26500000000000001</v>
      </c>
      <c r="E14" s="222">
        <v>3.8</v>
      </c>
      <c r="F14" s="221">
        <f>prud_nut_data[[#This Row],[PKU sphere Liquid]]/20</f>
        <v>0.19</v>
      </c>
      <c r="G14" s="10">
        <v>5.3</v>
      </c>
      <c r="H14" s="28">
        <f t="shared" si="1"/>
        <v>0.26500000000000001</v>
      </c>
      <c r="I14" s="10">
        <v>5.4</v>
      </c>
      <c r="J14" s="28">
        <f t="shared" si="2"/>
        <v>0.27</v>
      </c>
      <c r="K14" s="10">
        <v>5.2</v>
      </c>
      <c r="L14" s="28">
        <f t="shared" si="3"/>
        <v>0.26</v>
      </c>
      <c r="M14" s="10">
        <v>5.2</v>
      </c>
      <c r="N14" s="213">
        <f t="shared" si="0"/>
        <v>0.26</v>
      </c>
      <c r="O14" s="213">
        <v>7.8</v>
      </c>
      <c r="P14" s="213">
        <f>prud_nut_data[[#This Row],[PKU trio (Unflavoured)]]/30</f>
        <v>0.26</v>
      </c>
      <c r="Q14" s="212">
        <v>5.86</v>
      </c>
      <c r="R14" s="212">
        <v>0.58600000000000008</v>
      </c>
      <c r="S14" s="212">
        <v>5.6</v>
      </c>
      <c r="T14" s="212">
        <v>0.27999999999999997</v>
      </c>
      <c r="U14" s="212">
        <v>2.8</v>
      </c>
      <c r="V14" s="212">
        <v>0.27999999999999997</v>
      </c>
      <c r="W14" s="212"/>
      <c r="X14" s="212" t="e">
        <f>prud_nut_data[[#This Row],[Custom Product 1]]/$W$6</f>
        <v>#DIV/0!</v>
      </c>
      <c r="Y14" s="212"/>
      <c r="Z14" s="212" t="e">
        <f>prud_nut_data[[#This Row],[Custom Product 2]]/$Y$6</f>
        <v>#DIV/0!</v>
      </c>
      <c r="AA14" s="212"/>
      <c r="AB14" s="212" t="e">
        <f>prud_nut_data[[#This Row],[Custom Product 3]]/$AA$6</f>
        <v>#DIV/0!</v>
      </c>
      <c r="AC14" s="212"/>
      <c r="AD14" s="212" t="e">
        <f>prud_nut_data[[#This Row],[Custom Product 4]]/$AC$6</f>
        <v>#DIV/0!</v>
      </c>
      <c r="AE14" s="212"/>
      <c r="AF14" s="212" t="e">
        <f>prud_nut_data[[#This Row],[Custom Product 5]]/$AE$6</f>
        <v>#DIV/0!</v>
      </c>
      <c r="AG14" s="212"/>
      <c r="AH14" s="212" t="e">
        <f>prud_nut_data[[#This Row],[Custom Product 6]]/$AG$6</f>
        <v>#DIV/0!</v>
      </c>
      <c r="AI14" s="212"/>
      <c r="AJ14" s="212" t="e">
        <f>prud_nut_data[[#This Row],[Custom Product 7]]/$AI$6</f>
        <v>#DIV/0!</v>
      </c>
      <c r="AK14" s="212"/>
      <c r="AL14" s="212" t="e">
        <f>prud_nut_data[[#This Row],[Custom Product 8]]/$AK$6</f>
        <v>#DIV/0!</v>
      </c>
      <c r="AM14" s="212"/>
      <c r="AN14" s="212" t="e">
        <f>prud_nut_data[[#This Row],[Custom Product 9]]/$AM$6</f>
        <v>#DIV/0!</v>
      </c>
      <c r="AO14" s="212"/>
      <c r="AP14" s="212" t="e">
        <f>prud_nut_data[[#This Row],[Custom Product 10]]/$AO$6</f>
        <v>#DIV/0!</v>
      </c>
      <c r="AQ14" s="122"/>
      <c r="AR14" s="7"/>
      <c r="AS14"/>
      <c r="AT14"/>
      <c r="AU14"/>
      <c r="AV14"/>
      <c r="AW14" s="7"/>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row>
    <row r="15" spans="1:84" x14ac:dyDescent="0.25">
      <c r="A15" s="12" t="s">
        <v>51</v>
      </c>
      <c r="B15" s="2" t="s">
        <v>41</v>
      </c>
      <c r="C15" s="331">
        <v>26</v>
      </c>
      <c r="D15" s="221">
        <f>prud_nut_data[[#This Row],[PKU sphere  ]]/20</f>
        <v>1.3</v>
      </c>
      <c r="E15" s="220">
        <v>22</v>
      </c>
      <c r="F15" s="221">
        <f>prud_nut_data[[#This Row],[PKU sphere Liquid]]/20</f>
        <v>1.1000000000000001</v>
      </c>
      <c r="G15" s="10">
        <v>36.700000000000003</v>
      </c>
      <c r="H15" s="28">
        <f t="shared" si="1"/>
        <v>1.8350000000000002</v>
      </c>
      <c r="I15" s="10">
        <v>37</v>
      </c>
      <c r="J15" s="28">
        <f t="shared" si="2"/>
        <v>1.85</v>
      </c>
      <c r="K15" s="10">
        <v>37</v>
      </c>
      <c r="L15" s="28">
        <f t="shared" si="3"/>
        <v>1.85</v>
      </c>
      <c r="M15" s="10">
        <v>37</v>
      </c>
      <c r="N15" s="212">
        <f t="shared" si="0"/>
        <v>1.85</v>
      </c>
      <c r="O15" s="212">
        <v>54</v>
      </c>
      <c r="P15" s="334">
        <f>prud_nut_data[[#This Row],[PKU trio (Unflavoured)]]/30</f>
        <v>1.8</v>
      </c>
      <c r="Q15" s="212">
        <v>44</v>
      </c>
      <c r="R15" s="212">
        <v>4.4000000000000004</v>
      </c>
      <c r="S15" s="212">
        <v>27</v>
      </c>
      <c r="T15" s="212">
        <v>1.35</v>
      </c>
      <c r="U15" s="212">
        <v>13</v>
      </c>
      <c r="V15" s="212">
        <v>1.3</v>
      </c>
      <c r="W15" s="212"/>
      <c r="X15" s="212" t="e">
        <f>prud_nut_data[[#This Row],[Custom Product 1]]/$W$6</f>
        <v>#DIV/0!</v>
      </c>
      <c r="Y15" s="212"/>
      <c r="Z15" s="212" t="e">
        <f>prud_nut_data[[#This Row],[Custom Product 2]]/$Y$6</f>
        <v>#DIV/0!</v>
      </c>
      <c r="AA15" s="212"/>
      <c r="AB15" s="212" t="e">
        <f>prud_nut_data[[#This Row],[Custom Product 3]]/$AA$6</f>
        <v>#DIV/0!</v>
      </c>
      <c r="AC15" s="212"/>
      <c r="AD15" s="212" t="e">
        <f>prud_nut_data[[#This Row],[Custom Product 4]]/$AC$6</f>
        <v>#DIV/0!</v>
      </c>
      <c r="AE15" s="212"/>
      <c r="AF15" s="212" t="e">
        <f>prud_nut_data[[#This Row],[Custom Product 5]]/$AE$6</f>
        <v>#DIV/0!</v>
      </c>
      <c r="AG15" s="212"/>
      <c r="AH15" s="212" t="e">
        <f>prud_nut_data[[#This Row],[Custom Product 6]]/$AG$6</f>
        <v>#DIV/0!</v>
      </c>
      <c r="AI15" s="212"/>
      <c r="AJ15" s="212" t="e">
        <f>prud_nut_data[[#This Row],[Custom Product 7]]/$AI$6</f>
        <v>#DIV/0!</v>
      </c>
      <c r="AK15" s="212"/>
      <c r="AL15" s="212" t="e">
        <f>prud_nut_data[[#This Row],[Custom Product 8]]/$AK$6</f>
        <v>#DIV/0!</v>
      </c>
      <c r="AM15" s="212"/>
      <c r="AN15" s="212" t="e">
        <f>prud_nut_data[[#This Row],[Custom Product 9]]/$AM$6</f>
        <v>#DIV/0!</v>
      </c>
      <c r="AO15" s="212"/>
      <c r="AP15" s="212" t="e">
        <f>prud_nut_data[[#This Row],[Custom Product 10]]/$AO$6</f>
        <v>#DIV/0!</v>
      </c>
      <c r="AQ15" s="122"/>
      <c r="AR15" s="2"/>
      <c r="AS15"/>
      <c r="AT15"/>
      <c r="AU15"/>
      <c r="AV15"/>
      <c r="AW15" s="2"/>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row>
    <row r="16" spans="1:84" x14ac:dyDescent="0.25">
      <c r="A16" s="12" t="s">
        <v>52</v>
      </c>
      <c r="B16" s="2" t="s">
        <v>48</v>
      </c>
      <c r="C16" s="331">
        <v>23</v>
      </c>
      <c r="D16" s="221">
        <f>prud_nut_data[[#This Row],[PKU sphere  ]]/20</f>
        <v>1.1499999999999999</v>
      </c>
      <c r="E16" s="220">
        <v>24</v>
      </c>
      <c r="F16" s="221">
        <f>prud_nut_data[[#This Row],[PKU sphere Liquid]]/20</f>
        <v>1.2</v>
      </c>
      <c r="G16" s="10">
        <v>34</v>
      </c>
      <c r="H16" s="28">
        <f t="shared" si="1"/>
        <v>1.7</v>
      </c>
      <c r="I16" s="10">
        <v>24</v>
      </c>
      <c r="J16" s="28">
        <f t="shared" si="2"/>
        <v>1.2</v>
      </c>
      <c r="K16" s="10">
        <v>24</v>
      </c>
      <c r="L16" s="28">
        <f t="shared" si="3"/>
        <v>1.2</v>
      </c>
      <c r="M16" s="10">
        <v>24</v>
      </c>
      <c r="N16" s="212">
        <f t="shared" si="0"/>
        <v>1.2</v>
      </c>
      <c r="O16" s="212">
        <v>50</v>
      </c>
      <c r="P16" s="334">
        <f>prud_nut_data[[#This Row],[PKU trio (Unflavoured)]]/30</f>
        <v>1.6666666666666667</v>
      </c>
      <c r="Q16" s="212">
        <v>18</v>
      </c>
      <c r="R16" s="212">
        <v>1.8</v>
      </c>
      <c r="S16" s="212">
        <v>17</v>
      </c>
      <c r="T16" s="212">
        <v>0.85</v>
      </c>
      <c r="U16" s="212">
        <v>8.4</v>
      </c>
      <c r="V16" s="212">
        <v>0.84000000000000008</v>
      </c>
      <c r="W16" s="212"/>
      <c r="X16" s="212" t="e">
        <f>prud_nut_data[[#This Row],[Custom Product 1]]/$W$6</f>
        <v>#DIV/0!</v>
      </c>
      <c r="Y16" s="212"/>
      <c r="Z16" s="212" t="e">
        <f>prud_nut_data[[#This Row],[Custom Product 2]]/$Y$6</f>
        <v>#DIV/0!</v>
      </c>
      <c r="AA16" s="212"/>
      <c r="AB16" s="212" t="e">
        <f>prud_nut_data[[#This Row],[Custom Product 3]]/$AA$6</f>
        <v>#DIV/0!</v>
      </c>
      <c r="AC16" s="212"/>
      <c r="AD16" s="212" t="e">
        <f>prud_nut_data[[#This Row],[Custom Product 4]]/$AC$6</f>
        <v>#DIV/0!</v>
      </c>
      <c r="AE16" s="212"/>
      <c r="AF16" s="212" t="e">
        <f>prud_nut_data[[#This Row],[Custom Product 5]]/$AE$6</f>
        <v>#DIV/0!</v>
      </c>
      <c r="AG16" s="212"/>
      <c r="AH16" s="212" t="e">
        <f>prud_nut_data[[#This Row],[Custom Product 6]]/$AG$6</f>
        <v>#DIV/0!</v>
      </c>
      <c r="AI16" s="212"/>
      <c r="AJ16" s="212" t="e">
        <f>prud_nut_data[[#This Row],[Custom Product 7]]/$AI$6</f>
        <v>#DIV/0!</v>
      </c>
      <c r="AK16" s="212"/>
      <c r="AL16" s="212" t="e">
        <f>prud_nut_data[[#This Row],[Custom Product 8]]/$AK$6</f>
        <v>#DIV/0!</v>
      </c>
      <c r="AM16" s="212"/>
      <c r="AN16" s="212" t="e">
        <f>prud_nut_data[[#This Row],[Custom Product 9]]/$AM$6</f>
        <v>#DIV/0!</v>
      </c>
      <c r="AO16" s="212"/>
      <c r="AP16" s="212" t="e">
        <f>prud_nut_data[[#This Row],[Custom Product 10]]/$AO$6</f>
        <v>#DIV/0!</v>
      </c>
      <c r="AQ16" s="122"/>
      <c r="AR16" s="2"/>
      <c r="AS16"/>
      <c r="AT16"/>
      <c r="AU16"/>
      <c r="AV16"/>
      <c r="AW16" s="2"/>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row>
    <row r="17" spans="1:84" x14ac:dyDescent="0.25">
      <c r="A17" s="12" t="s">
        <v>53</v>
      </c>
      <c r="B17" s="2" t="s">
        <v>41</v>
      </c>
      <c r="C17" s="331">
        <v>0.6</v>
      </c>
      <c r="D17" s="221">
        <f>prud_nut_data[[#This Row],[PKU sphere  ]]/20</f>
        <v>0.03</v>
      </c>
      <c r="E17" s="220">
        <v>0.6</v>
      </c>
      <c r="F17" s="221">
        <f>prud_nut_data[[#This Row],[PKU sphere Liquid]]/20</f>
        <v>0.03</v>
      </c>
      <c r="G17" s="10">
        <v>0.68</v>
      </c>
      <c r="H17" s="28">
        <f t="shared" si="1"/>
        <v>3.4000000000000002E-2</v>
      </c>
      <c r="I17" s="10">
        <v>0.68</v>
      </c>
      <c r="J17" s="28">
        <f t="shared" si="2"/>
        <v>3.4000000000000002E-2</v>
      </c>
      <c r="K17" s="10">
        <v>0.7</v>
      </c>
      <c r="L17" s="28">
        <f t="shared" si="3"/>
        <v>3.4999999999999996E-2</v>
      </c>
      <c r="M17" s="10">
        <v>0.7</v>
      </c>
      <c r="N17" s="212">
        <f t="shared" si="0"/>
        <v>3.4999999999999996E-2</v>
      </c>
      <c r="O17" s="212">
        <v>1</v>
      </c>
      <c r="P17" s="334">
        <f>prud_nut_data[[#This Row],[PKU trio (Unflavoured)]]/30</f>
        <v>3.3333333333333333E-2</v>
      </c>
      <c r="Q17" s="212">
        <v>0.59</v>
      </c>
      <c r="R17" s="212">
        <v>5.8999999999999997E-2</v>
      </c>
      <c r="S17" s="212">
        <v>0.56000000000000005</v>
      </c>
      <c r="T17" s="212">
        <v>2.8000000000000004E-2</v>
      </c>
      <c r="U17" s="212">
        <v>0.28000000000000003</v>
      </c>
      <c r="V17" s="212">
        <v>2.8000000000000004E-2</v>
      </c>
      <c r="W17" s="212"/>
      <c r="X17" s="212" t="e">
        <f>prud_nut_data[[#This Row],[Custom Product 1]]/$W$6</f>
        <v>#DIV/0!</v>
      </c>
      <c r="Y17" s="212"/>
      <c r="Z17" s="212" t="e">
        <f>prud_nut_data[[#This Row],[Custom Product 2]]/$Y$6</f>
        <v>#DIV/0!</v>
      </c>
      <c r="AA17" s="212"/>
      <c r="AB17" s="212" t="e">
        <f>prud_nut_data[[#This Row],[Custom Product 3]]/$AA$6</f>
        <v>#DIV/0!</v>
      </c>
      <c r="AC17" s="212"/>
      <c r="AD17" s="212" t="e">
        <f>prud_nut_data[[#This Row],[Custom Product 4]]/$AC$6</f>
        <v>#DIV/0!</v>
      </c>
      <c r="AE17" s="212"/>
      <c r="AF17" s="212" t="e">
        <f>prud_nut_data[[#This Row],[Custom Product 5]]/$AE$6</f>
        <v>#DIV/0!</v>
      </c>
      <c r="AG17" s="212"/>
      <c r="AH17" s="212" t="e">
        <f>prud_nut_data[[#This Row],[Custom Product 6]]/$AG$6</f>
        <v>#DIV/0!</v>
      </c>
      <c r="AI17" s="212"/>
      <c r="AJ17" s="212" t="e">
        <f>prud_nut_data[[#This Row],[Custom Product 7]]/$AI$6</f>
        <v>#DIV/0!</v>
      </c>
      <c r="AK17" s="212"/>
      <c r="AL17" s="212" t="e">
        <f>prud_nut_data[[#This Row],[Custom Product 8]]/$AK$6</f>
        <v>#DIV/0!</v>
      </c>
      <c r="AM17" s="212"/>
      <c r="AN17" s="212" t="e">
        <f>prud_nut_data[[#This Row],[Custom Product 9]]/$AM$6</f>
        <v>#DIV/0!</v>
      </c>
      <c r="AO17" s="212"/>
      <c r="AP17" s="212" t="e">
        <f>prud_nut_data[[#This Row],[Custom Product 10]]/$AO$6</f>
        <v>#DIV/0!</v>
      </c>
      <c r="AQ17" s="122"/>
      <c r="AR17" s="2"/>
      <c r="AS17"/>
      <c r="AT17"/>
      <c r="AU17"/>
      <c r="AV17"/>
      <c r="AW17" s="2"/>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row>
    <row r="18" spans="1:84" x14ac:dyDescent="0.25">
      <c r="A18" s="12" t="s">
        <v>54</v>
      </c>
      <c r="B18" s="2" t="s">
        <v>41</v>
      </c>
      <c r="C18" s="331">
        <v>0.6</v>
      </c>
      <c r="D18" s="221">
        <f>prud_nut_data[[#This Row],[PKU sphere  ]]/20</f>
        <v>0.03</v>
      </c>
      <c r="E18" s="220">
        <v>0.6</v>
      </c>
      <c r="F18" s="221">
        <f>prud_nut_data[[#This Row],[PKU sphere Liquid]]/20</f>
        <v>0.03</v>
      </c>
      <c r="G18" s="10">
        <v>0.78</v>
      </c>
      <c r="H18" s="28">
        <f t="shared" si="1"/>
        <v>3.9E-2</v>
      </c>
      <c r="I18" s="10">
        <v>0.78</v>
      </c>
      <c r="J18" s="28">
        <f t="shared" si="2"/>
        <v>3.9E-2</v>
      </c>
      <c r="K18" s="10">
        <v>0.77</v>
      </c>
      <c r="L18" s="28">
        <f t="shared" si="3"/>
        <v>3.85E-2</v>
      </c>
      <c r="M18" s="10">
        <v>0.77</v>
      </c>
      <c r="N18" s="212">
        <f t="shared" si="0"/>
        <v>3.85E-2</v>
      </c>
      <c r="O18" s="212">
        <v>1.2</v>
      </c>
      <c r="P18" s="334">
        <f>prud_nut_data[[#This Row],[PKU trio (Unflavoured)]]/30</f>
        <v>0.04</v>
      </c>
      <c r="Q18" s="212">
        <v>0.73</v>
      </c>
      <c r="R18" s="212">
        <v>7.2999999999999995E-2</v>
      </c>
      <c r="S18" s="212">
        <v>0.84</v>
      </c>
      <c r="T18" s="212">
        <v>4.1999999999999996E-2</v>
      </c>
      <c r="U18" s="212">
        <v>0.42</v>
      </c>
      <c r="V18" s="212">
        <v>4.1999999999999996E-2</v>
      </c>
      <c r="W18" s="212"/>
      <c r="X18" s="212" t="e">
        <f>prud_nut_data[[#This Row],[Custom Product 1]]/$W$6</f>
        <v>#DIV/0!</v>
      </c>
      <c r="Y18" s="212"/>
      <c r="Z18" s="212" t="e">
        <f>prud_nut_data[[#This Row],[Custom Product 2]]/$Y$6</f>
        <v>#DIV/0!</v>
      </c>
      <c r="AA18" s="212"/>
      <c r="AB18" s="212" t="e">
        <f>prud_nut_data[[#This Row],[Custom Product 3]]/$AA$6</f>
        <v>#DIV/0!</v>
      </c>
      <c r="AC18" s="212"/>
      <c r="AD18" s="212" t="e">
        <f>prud_nut_data[[#This Row],[Custom Product 4]]/$AC$6</f>
        <v>#DIV/0!</v>
      </c>
      <c r="AE18" s="212"/>
      <c r="AF18" s="212" t="e">
        <f>prud_nut_data[[#This Row],[Custom Product 5]]/$AE$6</f>
        <v>#DIV/0!</v>
      </c>
      <c r="AG18" s="212"/>
      <c r="AH18" s="212" t="e">
        <f>prud_nut_data[[#This Row],[Custom Product 6]]/$AG$6</f>
        <v>#DIV/0!</v>
      </c>
      <c r="AI18" s="212"/>
      <c r="AJ18" s="212" t="e">
        <f>prud_nut_data[[#This Row],[Custom Product 7]]/$AI$6</f>
        <v>#DIV/0!</v>
      </c>
      <c r="AK18" s="212"/>
      <c r="AL18" s="212" t="e">
        <f>prud_nut_data[[#This Row],[Custom Product 8]]/$AK$6</f>
        <v>#DIV/0!</v>
      </c>
      <c r="AM18" s="212"/>
      <c r="AN18" s="212" t="e">
        <f>prud_nut_data[[#This Row],[Custom Product 9]]/$AM$6</f>
        <v>#DIV/0!</v>
      </c>
      <c r="AO18" s="212"/>
      <c r="AP18" s="212" t="e">
        <f>prud_nut_data[[#This Row],[Custom Product 10]]/$AO$6</f>
        <v>#DIV/0!</v>
      </c>
      <c r="AQ18" s="122"/>
      <c r="AR18" s="2"/>
      <c r="AS18"/>
      <c r="AT18"/>
      <c r="AU18"/>
      <c r="AV18"/>
      <c r="AW18" s="2"/>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row>
    <row r="19" spans="1:84" x14ac:dyDescent="0.25">
      <c r="A19" s="12" t="s">
        <v>55</v>
      </c>
      <c r="B19" s="2" t="s">
        <v>41</v>
      </c>
      <c r="C19" s="331">
        <v>3.2</v>
      </c>
      <c r="D19" s="221">
        <f>prud_nut_data[[#This Row],[PKU sphere  ]]/20</f>
        <v>0.16</v>
      </c>
      <c r="E19" s="220">
        <v>3.2</v>
      </c>
      <c r="F19" s="221">
        <f>prud_nut_data[[#This Row],[PKU sphere Liquid]]/20</f>
        <v>0.16</v>
      </c>
      <c r="G19" s="10">
        <v>8.4</v>
      </c>
      <c r="H19" s="28">
        <f t="shared" si="1"/>
        <v>0.42000000000000004</v>
      </c>
      <c r="I19" s="10">
        <v>3.4</v>
      </c>
      <c r="J19" s="28">
        <f t="shared" si="2"/>
        <v>0.16999999999999998</v>
      </c>
      <c r="K19" s="10">
        <v>3.5</v>
      </c>
      <c r="L19" s="28">
        <f t="shared" si="3"/>
        <v>0.17499999999999999</v>
      </c>
      <c r="M19" s="10">
        <v>3.5</v>
      </c>
      <c r="N19" s="212">
        <f t="shared" si="0"/>
        <v>0.17499999999999999</v>
      </c>
      <c r="O19" s="212">
        <v>8.5</v>
      </c>
      <c r="P19" s="334">
        <f>prud_nut_data[[#This Row],[PKU trio (Unflavoured)]]/30</f>
        <v>0.28333333333333333</v>
      </c>
      <c r="Q19" s="212">
        <v>3.42</v>
      </c>
      <c r="R19" s="212">
        <v>0.34199999999999997</v>
      </c>
      <c r="S19" s="212">
        <v>7</v>
      </c>
      <c r="T19" s="212">
        <v>0.35</v>
      </c>
      <c r="U19" s="212">
        <v>3.5</v>
      </c>
      <c r="V19" s="212">
        <v>0.35</v>
      </c>
      <c r="W19" s="212"/>
      <c r="X19" s="212" t="e">
        <f>prud_nut_data[[#This Row],[Custom Product 1]]/$W$6</f>
        <v>#DIV/0!</v>
      </c>
      <c r="Y19" s="212"/>
      <c r="Z19" s="212" t="e">
        <f>prud_nut_data[[#This Row],[Custom Product 2]]/$Y$6</f>
        <v>#DIV/0!</v>
      </c>
      <c r="AA19" s="212"/>
      <c r="AB19" s="212" t="e">
        <f>prud_nut_data[[#This Row],[Custom Product 3]]/$AA$6</f>
        <v>#DIV/0!</v>
      </c>
      <c r="AC19" s="212"/>
      <c r="AD19" s="212" t="e">
        <f>prud_nut_data[[#This Row],[Custom Product 4]]/$AC$6</f>
        <v>#DIV/0!</v>
      </c>
      <c r="AE19" s="212"/>
      <c r="AF19" s="212" t="e">
        <f>prud_nut_data[[#This Row],[Custom Product 5]]/$AE$6</f>
        <v>#DIV/0!</v>
      </c>
      <c r="AG19" s="212"/>
      <c r="AH19" s="212" t="e">
        <f>prud_nut_data[[#This Row],[Custom Product 6]]/$AG$6</f>
        <v>#DIV/0!</v>
      </c>
      <c r="AI19" s="212"/>
      <c r="AJ19" s="212" t="e">
        <f>prud_nut_data[[#This Row],[Custom Product 7]]/$AI$6</f>
        <v>#DIV/0!</v>
      </c>
      <c r="AK19" s="212"/>
      <c r="AL19" s="212" t="e">
        <f>prud_nut_data[[#This Row],[Custom Product 8]]/$AK$6</f>
        <v>#DIV/0!</v>
      </c>
      <c r="AM19" s="212"/>
      <c r="AN19" s="212" t="e">
        <f>prud_nut_data[[#This Row],[Custom Product 9]]/$AM$6</f>
        <v>#DIV/0!</v>
      </c>
      <c r="AO19" s="212"/>
      <c r="AP19" s="212" t="e">
        <f>prud_nut_data[[#This Row],[Custom Product 10]]/$AO$6</f>
        <v>#DIV/0!</v>
      </c>
      <c r="AQ19" s="122"/>
      <c r="AR19" s="2"/>
      <c r="AS19"/>
      <c r="AT19"/>
      <c r="AU19"/>
      <c r="AV19"/>
      <c r="AW19" s="2"/>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row>
    <row r="20" spans="1:84" x14ac:dyDescent="0.25">
      <c r="A20" s="12" t="s">
        <v>56</v>
      </c>
      <c r="B20" s="2" t="s">
        <v>41</v>
      </c>
      <c r="C20" s="331">
        <v>9.8000000000000007</v>
      </c>
      <c r="D20" s="221">
        <f>prud_nut_data[[#This Row],[PKU sphere  ]]/20</f>
        <v>0.49000000000000005</v>
      </c>
      <c r="E20" s="220">
        <v>10</v>
      </c>
      <c r="F20" s="221">
        <f>prud_nut_data[[#This Row],[PKU sphere Liquid]]/20</f>
        <v>0.5</v>
      </c>
      <c r="G20" s="10">
        <v>16.3</v>
      </c>
      <c r="H20" s="28">
        <f t="shared" si="1"/>
        <v>0.81500000000000006</v>
      </c>
      <c r="I20" s="10">
        <v>11</v>
      </c>
      <c r="J20" s="28">
        <f t="shared" si="2"/>
        <v>0.55000000000000004</v>
      </c>
      <c r="K20" s="10">
        <v>12</v>
      </c>
      <c r="L20" s="28">
        <f t="shared" si="3"/>
        <v>0.6</v>
      </c>
      <c r="M20" s="10">
        <v>12</v>
      </c>
      <c r="N20" s="212">
        <f t="shared" si="0"/>
        <v>0.6</v>
      </c>
      <c r="O20" s="212"/>
      <c r="P20" s="334">
        <f>prud_nut_data[[#This Row],[PKU trio (Unflavoured)]]/30</f>
        <v>0</v>
      </c>
      <c r="Q20" s="212"/>
      <c r="R20" s="212">
        <v>0</v>
      </c>
      <c r="S20" s="212"/>
      <c r="T20" s="212">
        <v>0</v>
      </c>
      <c r="U20" s="212"/>
      <c r="V20" s="212">
        <v>0</v>
      </c>
      <c r="W20" s="212"/>
      <c r="X20" s="212" t="e">
        <f>prud_nut_data[[#This Row],[Custom Product 1]]/$W$6</f>
        <v>#DIV/0!</v>
      </c>
      <c r="Y20" s="212"/>
      <c r="Z20" s="212" t="e">
        <f>prud_nut_data[[#This Row],[Custom Product 2]]/$Y$6</f>
        <v>#DIV/0!</v>
      </c>
      <c r="AA20" s="212"/>
      <c r="AB20" s="212" t="e">
        <f>prud_nut_data[[#This Row],[Custom Product 3]]/$AA$6</f>
        <v>#DIV/0!</v>
      </c>
      <c r="AC20" s="212"/>
      <c r="AD20" s="212" t="e">
        <f>prud_nut_data[[#This Row],[Custom Product 4]]/$AC$6</f>
        <v>#DIV/0!</v>
      </c>
      <c r="AE20" s="212"/>
      <c r="AF20" s="212" t="e">
        <f>prud_nut_data[[#This Row],[Custom Product 5]]/$AE$6</f>
        <v>#DIV/0!</v>
      </c>
      <c r="AG20" s="212"/>
      <c r="AH20" s="212" t="e">
        <f>prud_nut_data[[#This Row],[Custom Product 6]]/$AG$6</f>
        <v>#DIV/0!</v>
      </c>
      <c r="AI20" s="212"/>
      <c r="AJ20" s="212" t="e">
        <f>prud_nut_data[[#This Row],[Custom Product 7]]/$AI$6</f>
        <v>#DIV/0!</v>
      </c>
      <c r="AK20" s="212"/>
      <c r="AL20" s="212" t="e">
        <f>prud_nut_data[[#This Row],[Custom Product 8]]/$AK$6</f>
        <v>#DIV/0!</v>
      </c>
      <c r="AM20" s="212"/>
      <c r="AN20" s="212" t="e">
        <f>prud_nut_data[[#This Row],[Custom Product 9]]/$AM$6</f>
        <v>#DIV/0!</v>
      </c>
      <c r="AO20" s="212"/>
      <c r="AP20" s="212" t="e">
        <f>prud_nut_data[[#This Row],[Custom Product 10]]/$AO$6</f>
        <v>#DIV/0!</v>
      </c>
      <c r="AQ20" s="122"/>
      <c r="AR20" s="2"/>
      <c r="AS20"/>
      <c r="AT20"/>
      <c r="AU20"/>
      <c r="AV20"/>
      <c r="AW20" s="2"/>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row>
    <row r="21" spans="1:84" x14ac:dyDescent="0.25">
      <c r="A21" s="12" t="s">
        <v>57</v>
      </c>
      <c r="B21" s="2" t="s">
        <v>41</v>
      </c>
      <c r="C21" s="331">
        <v>0.6</v>
      </c>
      <c r="D21" s="221">
        <f>prud_nut_data[[#This Row],[PKU sphere  ]]/20</f>
        <v>0.03</v>
      </c>
      <c r="E21" s="220">
        <v>0.5</v>
      </c>
      <c r="F21" s="221">
        <f>prud_nut_data[[#This Row],[PKU sphere Liquid]]/20</f>
        <v>2.5000000000000001E-2</v>
      </c>
      <c r="G21" s="10">
        <v>1</v>
      </c>
      <c r="H21" s="28">
        <f t="shared" si="1"/>
        <v>0.05</v>
      </c>
      <c r="I21" s="10">
        <v>0.95</v>
      </c>
      <c r="J21" s="28">
        <f t="shared" si="2"/>
        <v>4.7500000000000001E-2</v>
      </c>
      <c r="K21" s="10">
        <v>0.87</v>
      </c>
      <c r="L21" s="28">
        <f t="shared" si="3"/>
        <v>4.3499999999999997E-2</v>
      </c>
      <c r="M21" s="10">
        <v>0.87</v>
      </c>
      <c r="N21" s="212">
        <f t="shared" si="0"/>
        <v>4.3499999999999997E-2</v>
      </c>
      <c r="O21" s="212">
        <v>1.4</v>
      </c>
      <c r="P21" s="334">
        <f>prud_nut_data[[#This Row],[PKU trio (Unflavoured)]]/30</f>
        <v>4.6666666666666662E-2</v>
      </c>
      <c r="Q21" s="212">
        <v>0.59</v>
      </c>
      <c r="R21" s="212">
        <v>5.8999999999999997E-2</v>
      </c>
      <c r="S21" s="212">
        <v>0.84</v>
      </c>
      <c r="T21" s="212">
        <v>4.1999999999999996E-2</v>
      </c>
      <c r="U21" s="212">
        <v>0.42</v>
      </c>
      <c r="V21" s="212">
        <v>4.1999999999999996E-2</v>
      </c>
      <c r="W21" s="212"/>
      <c r="X21" s="212" t="e">
        <f>prud_nut_data[[#This Row],[Custom Product 1]]/$W$6</f>
        <v>#DIV/0!</v>
      </c>
      <c r="Y21" s="212"/>
      <c r="Z21" s="212" t="e">
        <f>prud_nut_data[[#This Row],[Custom Product 2]]/$Y$6</f>
        <v>#DIV/0!</v>
      </c>
      <c r="AA21" s="212"/>
      <c r="AB21" s="212" t="e">
        <f>prud_nut_data[[#This Row],[Custom Product 3]]/$AA$6</f>
        <v>#DIV/0!</v>
      </c>
      <c r="AC21" s="212"/>
      <c r="AD21" s="212" t="e">
        <f>prud_nut_data[[#This Row],[Custom Product 4]]/$AC$6</f>
        <v>#DIV/0!</v>
      </c>
      <c r="AE21" s="212"/>
      <c r="AF21" s="212" t="e">
        <f>prud_nut_data[[#This Row],[Custom Product 5]]/$AE$6</f>
        <v>#DIV/0!</v>
      </c>
      <c r="AG21" s="212"/>
      <c r="AH21" s="212" t="e">
        <f>prud_nut_data[[#This Row],[Custom Product 6]]/$AG$6</f>
        <v>#DIV/0!</v>
      </c>
      <c r="AI21" s="212"/>
      <c r="AJ21" s="212" t="e">
        <f>prud_nut_data[[#This Row],[Custom Product 7]]/$AI$6</f>
        <v>#DIV/0!</v>
      </c>
      <c r="AK21" s="212"/>
      <c r="AL21" s="212" t="e">
        <f>prud_nut_data[[#This Row],[Custom Product 8]]/$AK$6</f>
        <v>#DIV/0!</v>
      </c>
      <c r="AM21" s="212"/>
      <c r="AN21" s="212" t="e">
        <f>prud_nut_data[[#This Row],[Custom Product 9]]/$AM$6</f>
        <v>#DIV/0!</v>
      </c>
      <c r="AO21" s="212"/>
      <c r="AP21" s="212" t="e">
        <f>prud_nut_data[[#This Row],[Custom Product 10]]/$AO$6</f>
        <v>#DIV/0!</v>
      </c>
      <c r="AQ21" s="122"/>
      <c r="AR21" s="2"/>
      <c r="AS21"/>
      <c r="AT21"/>
      <c r="AU21"/>
      <c r="AV21"/>
      <c r="AW21" s="2"/>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row>
    <row r="22" spans="1:84" x14ac:dyDescent="0.25">
      <c r="A22" s="12" t="s">
        <v>58</v>
      </c>
      <c r="B22" s="2" t="s">
        <v>48</v>
      </c>
      <c r="C22" s="331">
        <v>102</v>
      </c>
      <c r="D22" s="221">
        <f>prud_nut_data[[#This Row],[PKU sphere  ]]/20</f>
        <v>5.0999999999999996</v>
      </c>
      <c r="E22" s="220">
        <v>102</v>
      </c>
      <c r="F22" s="221">
        <f>prud_nut_data[[#This Row],[PKU sphere Liquid]]/20</f>
        <v>5.0999999999999996</v>
      </c>
      <c r="G22" s="10">
        <v>136</v>
      </c>
      <c r="H22" s="28">
        <f t="shared" si="1"/>
        <v>6.8</v>
      </c>
      <c r="I22" s="10">
        <v>102</v>
      </c>
      <c r="J22" s="28">
        <f t="shared" si="2"/>
        <v>5.0999999999999996</v>
      </c>
      <c r="K22" s="10">
        <v>101</v>
      </c>
      <c r="L22" s="28">
        <f t="shared" si="3"/>
        <v>5.05</v>
      </c>
      <c r="M22" s="10">
        <v>101</v>
      </c>
      <c r="N22" s="212">
        <f t="shared" si="0"/>
        <v>5.05</v>
      </c>
      <c r="O22" s="212">
        <v>280</v>
      </c>
      <c r="P22" s="334">
        <f>prud_nut_data[[#This Row],[PKU trio (Unflavoured)]]/30</f>
        <v>9.3333333333333339</v>
      </c>
      <c r="Q22" s="212">
        <v>73.2</v>
      </c>
      <c r="R22" s="212">
        <v>7.32</v>
      </c>
      <c r="S22" s="212">
        <v>123</v>
      </c>
      <c r="T22" s="212">
        <v>6.15</v>
      </c>
      <c r="U22" s="212">
        <v>61.8</v>
      </c>
      <c r="V22" s="212">
        <v>6.18</v>
      </c>
      <c r="W22" s="212"/>
      <c r="X22" s="212" t="e">
        <f>prud_nut_data[[#This Row],[Custom Product 1]]/$W$6</f>
        <v>#DIV/0!</v>
      </c>
      <c r="Y22" s="212"/>
      <c r="Z22" s="212" t="e">
        <f>prud_nut_data[[#This Row],[Custom Product 2]]/$Y$6</f>
        <v>#DIV/0!</v>
      </c>
      <c r="AA22" s="212"/>
      <c r="AB22" s="212" t="e">
        <f>prud_nut_data[[#This Row],[Custom Product 3]]/$AA$6</f>
        <v>#DIV/0!</v>
      </c>
      <c r="AC22" s="212"/>
      <c r="AD22" s="212" t="e">
        <f>prud_nut_data[[#This Row],[Custom Product 4]]/$AC$6</f>
        <v>#DIV/0!</v>
      </c>
      <c r="AE22" s="212"/>
      <c r="AF22" s="212" t="e">
        <f>prud_nut_data[[#This Row],[Custom Product 5]]/$AE$6</f>
        <v>#DIV/0!</v>
      </c>
      <c r="AG22" s="212"/>
      <c r="AH22" s="212" t="e">
        <f>prud_nut_data[[#This Row],[Custom Product 6]]/$AG$6</f>
        <v>#DIV/0!</v>
      </c>
      <c r="AI22" s="212"/>
      <c r="AJ22" s="212" t="e">
        <f>prud_nut_data[[#This Row],[Custom Product 7]]/$AI$6</f>
        <v>#DIV/0!</v>
      </c>
      <c r="AK22" s="212"/>
      <c r="AL22" s="212" t="e">
        <f>prud_nut_data[[#This Row],[Custom Product 8]]/$AK$6</f>
        <v>#DIV/0!</v>
      </c>
      <c r="AM22" s="212"/>
      <c r="AN22" s="212" t="e">
        <f>prud_nut_data[[#This Row],[Custom Product 9]]/$AM$6</f>
        <v>#DIV/0!</v>
      </c>
      <c r="AO22" s="212"/>
      <c r="AP22" s="212" t="e">
        <f>prud_nut_data[[#This Row],[Custom Product 10]]/$AO$6</f>
        <v>#DIV/0!</v>
      </c>
      <c r="AQ22" s="122"/>
      <c r="AR22" s="2"/>
      <c r="AS22"/>
      <c r="AT22"/>
      <c r="AU22"/>
      <c r="AV22"/>
      <c r="AW22" s="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row>
    <row r="23" spans="1:84" x14ac:dyDescent="0.25">
      <c r="A23" s="12" t="s">
        <v>59</v>
      </c>
      <c r="B23" s="2" t="s">
        <v>48</v>
      </c>
      <c r="C23" s="331">
        <v>1.6</v>
      </c>
      <c r="D23" s="221">
        <f>prud_nut_data[[#This Row],[PKU sphere  ]]/20</f>
        <v>0.08</v>
      </c>
      <c r="E23" s="220">
        <v>0.7</v>
      </c>
      <c r="F23" s="221">
        <f>prud_nut_data[[#This Row],[PKU sphere Liquid]]/20</f>
        <v>3.4999999999999996E-2</v>
      </c>
      <c r="G23" s="10">
        <v>1.6</v>
      </c>
      <c r="H23" s="28">
        <f t="shared" si="1"/>
        <v>0.08</v>
      </c>
      <c r="I23" s="10">
        <v>106</v>
      </c>
      <c r="J23" s="28">
        <f t="shared" si="2"/>
        <v>5.3</v>
      </c>
      <c r="K23" s="10">
        <v>1.6</v>
      </c>
      <c r="L23" s="28">
        <f t="shared" si="3"/>
        <v>0.08</v>
      </c>
      <c r="M23" s="10">
        <v>1.6</v>
      </c>
      <c r="N23" s="212">
        <f t="shared" si="0"/>
        <v>0.08</v>
      </c>
      <c r="O23" s="212">
        <v>2.4</v>
      </c>
      <c r="P23" s="334">
        <f>prud_nut_data[[#This Row],[PKU trio (Unflavoured)]]/30</f>
        <v>0.08</v>
      </c>
      <c r="Q23" s="212">
        <v>1.17</v>
      </c>
      <c r="R23" s="212">
        <v>0.11699999999999999</v>
      </c>
      <c r="S23" s="212">
        <v>1.4</v>
      </c>
      <c r="T23" s="212">
        <v>6.9999999999999993E-2</v>
      </c>
      <c r="U23" s="212">
        <v>0.7</v>
      </c>
      <c r="V23" s="212">
        <v>6.9999999999999993E-2</v>
      </c>
      <c r="W23" s="212"/>
      <c r="X23" s="212" t="e">
        <f>prud_nut_data[[#This Row],[Custom Product 1]]/$W$6</f>
        <v>#DIV/0!</v>
      </c>
      <c r="Y23" s="212"/>
      <c r="Z23" s="212" t="e">
        <f>prud_nut_data[[#This Row],[Custom Product 2]]/$Y$6</f>
        <v>#DIV/0!</v>
      </c>
      <c r="AA23" s="212"/>
      <c r="AB23" s="212" t="e">
        <f>prud_nut_data[[#This Row],[Custom Product 3]]/$AA$6</f>
        <v>#DIV/0!</v>
      </c>
      <c r="AC23" s="212"/>
      <c r="AD23" s="212" t="e">
        <f>prud_nut_data[[#This Row],[Custom Product 4]]/$AC$6</f>
        <v>#DIV/0!</v>
      </c>
      <c r="AE23" s="212"/>
      <c r="AF23" s="212" t="e">
        <f>prud_nut_data[[#This Row],[Custom Product 5]]/$AE$6</f>
        <v>#DIV/0!</v>
      </c>
      <c r="AG23" s="212"/>
      <c r="AH23" s="212" t="e">
        <f>prud_nut_data[[#This Row],[Custom Product 6]]/$AG$6</f>
        <v>#DIV/0!</v>
      </c>
      <c r="AI23" s="212"/>
      <c r="AJ23" s="212" t="e">
        <f>prud_nut_data[[#This Row],[Custom Product 7]]/$AI$6</f>
        <v>#DIV/0!</v>
      </c>
      <c r="AK23" s="212"/>
      <c r="AL23" s="212" t="e">
        <f>prud_nut_data[[#This Row],[Custom Product 8]]/$AK$6</f>
        <v>#DIV/0!</v>
      </c>
      <c r="AM23" s="212"/>
      <c r="AN23" s="212" t="e">
        <f>prud_nut_data[[#This Row],[Custom Product 9]]/$AM$6</f>
        <v>#DIV/0!</v>
      </c>
      <c r="AO23" s="212"/>
      <c r="AP23" s="212" t="e">
        <f>prud_nut_data[[#This Row],[Custom Product 10]]/$AO$6</f>
        <v>#DIV/0!</v>
      </c>
      <c r="AQ23" s="122"/>
      <c r="AR23" s="2"/>
      <c r="AS23"/>
      <c r="AT23"/>
      <c r="AU23"/>
      <c r="AV23"/>
      <c r="AW23" s="2"/>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row>
    <row r="24" spans="1:84" x14ac:dyDescent="0.25">
      <c r="A24" s="12" t="s">
        <v>60</v>
      </c>
      <c r="B24" s="2" t="s">
        <v>48</v>
      </c>
      <c r="C24" s="331">
        <v>13</v>
      </c>
      <c r="D24" s="221">
        <f>prud_nut_data[[#This Row],[PKU sphere  ]]/20</f>
        <v>0.65</v>
      </c>
      <c r="E24" s="220">
        <v>13</v>
      </c>
      <c r="F24" s="221">
        <f>prud_nut_data[[#This Row],[PKU sphere Liquid]]/20</f>
        <v>0.65</v>
      </c>
      <c r="G24" s="10">
        <v>63.9</v>
      </c>
      <c r="H24" s="28">
        <f t="shared" si="1"/>
        <v>3.1949999999999998</v>
      </c>
      <c r="I24" s="10">
        <v>13</v>
      </c>
      <c r="J24" s="28">
        <f t="shared" si="2"/>
        <v>0.65</v>
      </c>
      <c r="K24" s="10">
        <v>13</v>
      </c>
      <c r="L24" s="28">
        <f t="shared" si="3"/>
        <v>0.65</v>
      </c>
      <c r="M24" s="10">
        <v>13</v>
      </c>
      <c r="N24" s="212">
        <f t="shared" si="0"/>
        <v>0.65</v>
      </c>
      <c r="O24" s="212">
        <v>60</v>
      </c>
      <c r="P24" s="334">
        <f>prud_nut_data[[#This Row],[PKU trio (Unflavoured)]]/30</f>
        <v>2</v>
      </c>
      <c r="Q24" s="212">
        <v>18</v>
      </c>
      <c r="R24" s="212">
        <v>1.8</v>
      </c>
      <c r="S24" s="212">
        <v>21</v>
      </c>
      <c r="T24" s="212">
        <v>1.05</v>
      </c>
      <c r="U24" s="212">
        <v>11</v>
      </c>
      <c r="V24" s="212">
        <v>1.1000000000000001</v>
      </c>
      <c r="W24" s="212"/>
      <c r="X24" s="212" t="e">
        <f>prud_nut_data[[#This Row],[Custom Product 1]]/$W$6</f>
        <v>#DIV/0!</v>
      </c>
      <c r="Y24" s="212"/>
      <c r="Z24" s="212" t="e">
        <f>prud_nut_data[[#This Row],[Custom Product 2]]/$Y$6</f>
        <v>#DIV/0!</v>
      </c>
      <c r="AA24" s="212"/>
      <c r="AB24" s="212" t="e">
        <f>prud_nut_data[[#This Row],[Custom Product 3]]/$AA$6</f>
        <v>#DIV/0!</v>
      </c>
      <c r="AC24" s="212"/>
      <c r="AD24" s="212" t="e">
        <f>prud_nut_data[[#This Row],[Custom Product 4]]/$AC$6</f>
        <v>#DIV/0!</v>
      </c>
      <c r="AE24" s="212"/>
      <c r="AF24" s="212" t="e">
        <f>prud_nut_data[[#This Row],[Custom Product 5]]/$AE$6</f>
        <v>#DIV/0!</v>
      </c>
      <c r="AG24" s="212"/>
      <c r="AH24" s="212" t="e">
        <f>prud_nut_data[[#This Row],[Custom Product 6]]/$AG$6</f>
        <v>#DIV/0!</v>
      </c>
      <c r="AI24" s="212"/>
      <c r="AJ24" s="212" t="e">
        <f>prud_nut_data[[#This Row],[Custom Product 7]]/$AI$6</f>
        <v>#DIV/0!</v>
      </c>
      <c r="AK24" s="212"/>
      <c r="AL24" s="212" t="e">
        <f>prud_nut_data[[#This Row],[Custom Product 8]]/$AK$6</f>
        <v>#DIV/0!</v>
      </c>
      <c r="AM24" s="212"/>
      <c r="AN24" s="212" t="e">
        <f>prud_nut_data[[#This Row],[Custom Product 9]]/$AM$6</f>
        <v>#DIV/0!</v>
      </c>
      <c r="AO24" s="212"/>
      <c r="AP24" s="212" t="e">
        <f>prud_nut_data[[#This Row],[Custom Product 10]]/$AO$6</f>
        <v>#DIV/0!</v>
      </c>
      <c r="AQ24" s="122"/>
      <c r="AR24" s="22" t="s">
        <v>61</v>
      </c>
      <c r="AS24"/>
      <c r="AT24"/>
      <c r="AU24"/>
      <c r="AV24"/>
      <c r="AW24" s="22"/>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row>
    <row r="25" spans="1:84" ht="15" customHeight="1" x14ac:dyDescent="0.25">
      <c r="A25" s="12"/>
      <c r="B25" s="2"/>
      <c r="C25" s="331"/>
      <c r="D25" s="221">
        <f>prud_nut_data[[#This Row],[PKU sphere  ]]/20</f>
        <v>0</v>
      </c>
      <c r="E25" s="220"/>
      <c r="F25" s="221"/>
      <c r="G25" s="10"/>
      <c r="H25" s="28"/>
      <c r="I25" s="10"/>
      <c r="J25" s="28"/>
      <c r="K25" s="10"/>
      <c r="L25" s="28"/>
      <c r="M25" s="10"/>
      <c r="N25" s="212"/>
      <c r="O25" s="212"/>
      <c r="P25" s="334">
        <f>prud_nut_data[[#This Row],[PKU trio (Unflavoured)]]/30</f>
        <v>0</v>
      </c>
      <c r="Q25" s="212"/>
      <c r="R25" s="212">
        <v>0</v>
      </c>
      <c r="S25" s="212"/>
      <c r="T25" s="212">
        <v>0</v>
      </c>
      <c r="U25" s="212"/>
      <c r="V25" s="212">
        <v>0</v>
      </c>
      <c r="W25" s="212"/>
      <c r="X25" s="212" t="e">
        <f>prud_nut_data[[#This Row],[Custom Product 1]]/$W$6</f>
        <v>#DIV/0!</v>
      </c>
      <c r="Y25" s="212"/>
      <c r="Z25" s="212" t="e">
        <f>prud_nut_data[[#This Row],[Custom Product 2]]/$Y$6</f>
        <v>#DIV/0!</v>
      </c>
      <c r="AA25" s="212"/>
      <c r="AB25" s="212" t="e">
        <f>prud_nut_data[[#This Row],[Custom Product 3]]/$AA$6</f>
        <v>#DIV/0!</v>
      </c>
      <c r="AC25" s="212"/>
      <c r="AD25" s="212" t="e">
        <f>prud_nut_data[[#This Row],[Custom Product 4]]/$AC$6</f>
        <v>#DIV/0!</v>
      </c>
      <c r="AE25" s="212"/>
      <c r="AF25" s="212" t="e">
        <f>prud_nut_data[[#This Row],[Custom Product 5]]/$AE$6</f>
        <v>#DIV/0!</v>
      </c>
      <c r="AG25" s="212"/>
      <c r="AH25" s="212" t="e">
        <f>prud_nut_data[[#This Row],[Custom Product 6]]/$AG$6</f>
        <v>#DIV/0!</v>
      </c>
      <c r="AI25" s="212"/>
      <c r="AJ25" s="212" t="e">
        <f>prud_nut_data[[#This Row],[Custom Product 7]]/$AI$6</f>
        <v>#DIV/0!</v>
      </c>
      <c r="AK25" s="212"/>
      <c r="AL25" s="212" t="e">
        <f>prud_nut_data[[#This Row],[Custom Product 8]]/$AK$6</f>
        <v>#DIV/0!</v>
      </c>
      <c r="AM25" s="212"/>
      <c r="AN25" s="212" t="e">
        <f>prud_nut_data[[#This Row],[Custom Product 9]]/$AM$6</f>
        <v>#DIV/0!</v>
      </c>
      <c r="AO25" s="212"/>
      <c r="AP25" s="212" t="e">
        <f>prud_nut_data[[#This Row],[Custom Product 10]]/$AO$6</f>
        <v>#DIV/0!</v>
      </c>
      <c r="AQ25" s="122"/>
      <c r="AR25" s="22" t="s">
        <v>62</v>
      </c>
      <c r="AV25"/>
      <c r="AW25" s="22"/>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row>
    <row r="26" spans="1:84" x14ac:dyDescent="0.25">
      <c r="A26" s="12" t="s">
        <v>63</v>
      </c>
      <c r="B26" s="2" t="s">
        <v>41</v>
      </c>
      <c r="C26" s="331">
        <v>2</v>
      </c>
      <c r="D26" s="221">
        <f>prud_nut_data[[#This Row],[PKU sphere  ]]/20</f>
        <v>0.1</v>
      </c>
      <c r="E26" s="220">
        <v>2</v>
      </c>
      <c r="F26" s="221">
        <f>prud_nut_data[[#This Row],[PKU sphere Liquid]]/20</f>
        <v>0.1</v>
      </c>
      <c r="G26" s="10">
        <v>2.7</v>
      </c>
      <c r="H26" s="28">
        <f t="shared" si="1"/>
        <v>0.13500000000000001</v>
      </c>
      <c r="I26" s="10">
        <v>1.9</v>
      </c>
      <c r="J26" s="28">
        <f t="shared" si="2"/>
        <v>9.5000000000000001E-2</v>
      </c>
      <c r="K26" s="10">
        <v>1.9</v>
      </c>
      <c r="L26" s="28">
        <f t="shared" si="3"/>
        <v>9.5000000000000001E-2</v>
      </c>
      <c r="M26" s="10">
        <v>1.9</v>
      </c>
      <c r="N26" s="212">
        <f>(M26/20)*1</f>
        <v>9.5000000000000001E-2</v>
      </c>
      <c r="O26" s="212">
        <v>4</v>
      </c>
      <c r="P26" s="334">
        <f>prud_nut_data[[#This Row],[PKU trio (Unflavoured)]]/30</f>
        <v>0.13333333333333333</v>
      </c>
      <c r="Q26" s="212">
        <v>2.0499999999999998</v>
      </c>
      <c r="R26" s="212">
        <v>0.20499999999999999</v>
      </c>
      <c r="S26" s="212">
        <v>2.8</v>
      </c>
      <c r="T26" s="212">
        <v>0.13999999999999999</v>
      </c>
      <c r="U26" s="212">
        <v>1.4</v>
      </c>
      <c r="V26" s="212">
        <v>0.13999999999999999</v>
      </c>
      <c r="W26" s="212"/>
      <c r="X26" s="212" t="e">
        <f>prud_nut_data[[#This Row],[Custom Product 1]]/$W$6</f>
        <v>#DIV/0!</v>
      </c>
      <c r="Y26" s="212"/>
      <c r="Z26" s="212" t="e">
        <f>prud_nut_data[[#This Row],[Custom Product 2]]/$Y$6</f>
        <v>#DIV/0!</v>
      </c>
      <c r="AA26" s="212"/>
      <c r="AB26" s="212" t="e">
        <f>prud_nut_data[[#This Row],[Custom Product 3]]/$AA$6</f>
        <v>#DIV/0!</v>
      </c>
      <c r="AC26" s="212"/>
      <c r="AD26" s="212" t="e">
        <f>prud_nut_data[[#This Row],[Custom Product 4]]/$AC$6</f>
        <v>#DIV/0!</v>
      </c>
      <c r="AE26" s="212"/>
      <c r="AF26" s="212" t="e">
        <f>prud_nut_data[[#This Row],[Custom Product 5]]/$AE$6</f>
        <v>#DIV/0!</v>
      </c>
      <c r="AG26" s="212"/>
      <c r="AH26" s="212" t="e">
        <f>prud_nut_data[[#This Row],[Custom Product 6]]/$AG$6</f>
        <v>#DIV/0!</v>
      </c>
      <c r="AI26" s="212"/>
      <c r="AJ26" s="212" t="e">
        <f>prud_nut_data[[#This Row],[Custom Product 7]]/$AI$6</f>
        <v>#DIV/0!</v>
      </c>
      <c r="AK26" s="212"/>
      <c r="AL26" s="212" t="e">
        <f>prud_nut_data[[#This Row],[Custom Product 8]]/$AK$6</f>
        <v>#DIV/0!</v>
      </c>
      <c r="AM26" s="212"/>
      <c r="AN26" s="212" t="e">
        <f>prud_nut_data[[#This Row],[Custom Product 9]]/$AM$6</f>
        <v>#DIV/0!</v>
      </c>
      <c r="AO26" s="212"/>
      <c r="AP26" s="212" t="e">
        <f>prud_nut_data[[#This Row],[Custom Product 10]]/$AO$6</f>
        <v>#DIV/0!</v>
      </c>
      <c r="AQ26" s="122"/>
      <c r="AR26" s="22" t="s">
        <v>61</v>
      </c>
      <c r="AV26" s="2"/>
      <c r="AW26" s="22"/>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row>
    <row r="27" spans="1:84" ht="15" customHeight="1" x14ac:dyDescent="0.25">
      <c r="A27" s="12"/>
      <c r="B27" s="2"/>
      <c r="C27" s="331"/>
      <c r="D27" s="221">
        <f>prud_nut_data[[#This Row],[PKU sphere  ]]/20</f>
        <v>0</v>
      </c>
      <c r="E27" s="220"/>
      <c r="F27" s="221"/>
      <c r="G27" s="10"/>
      <c r="H27" s="28"/>
      <c r="I27" s="10"/>
      <c r="J27" s="28"/>
      <c r="K27" s="10"/>
      <c r="L27" s="28"/>
      <c r="M27" s="10"/>
      <c r="N27" s="212"/>
      <c r="O27" s="212"/>
      <c r="P27" s="334">
        <f>prud_nut_data[[#This Row],[PKU trio (Unflavoured)]]/30</f>
        <v>0</v>
      </c>
      <c r="Q27" s="212"/>
      <c r="R27" s="212">
        <v>0</v>
      </c>
      <c r="S27" s="212"/>
      <c r="T27" s="212">
        <v>0</v>
      </c>
      <c r="U27" s="212"/>
      <c r="V27" s="212">
        <v>0</v>
      </c>
      <c r="W27" s="212"/>
      <c r="X27" s="212" t="e">
        <f>prud_nut_data[[#This Row],[Custom Product 1]]/$W$6</f>
        <v>#DIV/0!</v>
      </c>
      <c r="Y27" s="212"/>
      <c r="Z27" s="212" t="e">
        <f>prud_nut_data[[#This Row],[Custom Product 2]]/$Y$6</f>
        <v>#DIV/0!</v>
      </c>
      <c r="AA27" s="212"/>
      <c r="AB27" s="212" t="e">
        <f>prud_nut_data[[#This Row],[Custom Product 3]]/$AA$6</f>
        <v>#DIV/0!</v>
      </c>
      <c r="AC27" s="212"/>
      <c r="AD27" s="212" t="e">
        <f>prud_nut_data[[#This Row],[Custom Product 4]]/$AC$6</f>
        <v>#DIV/0!</v>
      </c>
      <c r="AE27" s="212"/>
      <c r="AF27" s="212" t="e">
        <f>prud_nut_data[[#This Row],[Custom Product 5]]/$AE$6</f>
        <v>#DIV/0!</v>
      </c>
      <c r="AG27" s="212"/>
      <c r="AH27" s="212" t="e">
        <f>prud_nut_data[[#This Row],[Custom Product 6]]/$AG$6</f>
        <v>#DIV/0!</v>
      </c>
      <c r="AI27" s="212"/>
      <c r="AJ27" s="212" t="e">
        <f>prud_nut_data[[#This Row],[Custom Product 7]]/$AI$6</f>
        <v>#DIV/0!</v>
      </c>
      <c r="AK27" s="212"/>
      <c r="AL27" s="212" t="e">
        <f>prud_nut_data[[#This Row],[Custom Product 8]]/$AK$6</f>
        <v>#DIV/0!</v>
      </c>
      <c r="AM27" s="212"/>
      <c r="AN27" s="212" t="e">
        <f>prud_nut_data[[#This Row],[Custom Product 9]]/$AM$6</f>
        <v>#DIV/0!</v>
      </c>
      <c r="AO27" s="212"/>
      <c r="AP27" s="212" t="e">
        <f>prud_nut_data[[#This Row],[Custom Product 10]]/$AO$6</f>
        <v>#DIV/0!</v>
      </c>
      <c r="AQ27" s="122"/>
      <c r="AR27" s="22" t="s">
        <v>62</v>
      </c>
      <c r="AV27" s="7"/>
      <c r="AW27" s="22"/>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row>
    <row r="28" spans="1:84" x14ac:dyDescent="0.25">
      <c r="A28" s="13" t="s">
        <v>64</v>
      </c>
      <c r="B28" s="2" t="s">
        <v>41</v>
      </c>
      <c r="C28" s="331">
        <v>200</v>
      </c>
      <c r="D28" s="221">
        <f>prud_nut_data[[#This Row],[PKU sphere  ]]/20</f>
        <v>10</v>
      </c>
      <c r="E28" s="220">
        <v>200</v>
      </c>
      <c r="F28" s="221">
        <f>prud_nut_data[[#This Row],[PKU sphere Liquid]]/20</f>
        <v>10</v>
      </c>
      <c r="G28" s="10">
        <v>204</v>
      </c>
      <c r="H28" s="28">
        <f t="shared" si="1"/>
        <v>10.199999999999999</v>
      </c>
      <c r="I28" s="10">
        <v>204</v>
      </c>
      <c r="J28" s="28">
        <f t="shared" si="2"/>
        <v>10.199999999999999</v>
      </c>
      <c r="K28" s="10">
        <v>200</v>
      </c>
      <c r="L28" s="28">
        <f t="shared" si="3"/>
        <v>10</v>
      </c>
      <c r="M28" s="10">
        <v>200</v>
      </c>
      <c r="N28" s="212">
        <f t="shared" ref="N28:N44" si="4">(M28/20)*1</f>
        <v>10</v>
      </c>
      <c r="O28" s="212">
        <v>300</v>
      </c>
      <c r="P28" s="334">
        <f>prud_nut_data[[#This Row],[PKU trio (Unflavoured)]]/30</f>
        <v>10</v>
      </c>
      <c r="Q28" s="212">
        <v>102</v>
      </c>
      <c r="R28" s="212">
        <v>10.199999999999999</v>
      </c>
      <c r="S28" s="212">
        <v>196</v>
      </c>
      <c r="T28" s="212">
        <v>9.8000000000000007</v>
      </c>
      <c r="U28" s="212">
        <v>98</v>
      </c>
      <c r="V28" s="212">
        <v>9.8000000000000007</v>
      </c>
      <c r="W28" s="212"/>
      <c r="X28" s="212" t="e">
        <f>prud_nut_data[[#This Row],[Custom Product 1]]/$W$6</f>
        <v>#DIV/0!</v>
      </c>
      <c r="Y28" s="212"/>
      <c r="Z28" s="212" t="e">
        <f>prud_nut_data[[#This Row],[Custom Product 2]]/$Y$6</f>
        <v>#DIV/0!</v>
      </c>
      <c r="AA28" s="212"/>
      <c r="AB28" s="212" t="e">
        <f>prud_nut_data[[#This Row],[Custom Product 3]]/$AA$6</f>
        <v>#DIV/0!</v>
      </c>
      <c r="AC28" s="212"/>
      <c r="AD28" s="212" t="e">
        <f>prud_nut_data[[#This Row],[Custom Product 4]]/$AC$6</f>
        <v>#DIV/0!</v>
      </c>
      <c r="AE28" s="212"/>
      <c r="AF28" s="212" t="e">
        <f>prud_nut_data[[#This Row],[Custom Product 5]]/$AE$6</f>
        <v>#DIV/0!</v>
      </c>
      <c r="AG28" s="212"/>
      <c r="AH28" s="212" t="e">
        <f>prud_nut_data[[#This Row],[Custom Product 6]]/$AG$6</f>
        <v>#DIV/0!</v>
      </c>
      <c r="AI28" s="212"/>
      <c r="AJ28" s="212" t="e">
        <f>prud_nut_data[[#This Row],[Custom Product 7]]/$AI$6</f>
        <v>#DIV/0!</v>
      </c>
      <c r="AK28" s="212"/>
      <c r="AL28" s="212" t="e">
        <f>prud_nut_data[[#This Row],[Custom Product 8]]/$AK$6</f>
        <v>#DIV/0!</v>
      </c>
      <c r="AM28" s="212"/>
      <c r="AN28" s="212" t="e">
        <f>prud_nut_data[[#This Row],[Custom Product 9]]/$AM$6</f>
        <v>#DIV/0!</v>
      </c>
      <c r="AO28" s="212"/>
      <c r="AP28" s="212" t="e">
        <f>prud_nut_data[[#This Row],[Custom Product 10]]/$AO$6</f>
        <v>#DIV/0!</v>
      </c>
      <c r="AQ28" s="122"/>
      <c r="AR28" s="2"/>
      <c r="AV28" s="2"/>
      <c r="AW28" s="2"/>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row>
    <row r="29" spans="1:84" x14ac:dyDescent="0.25">
      <c r="A29" s="13" t="s">
        <v>65</v>
      </c>
      <c r="B29" s="2" t="s">
        <v>41</v>
      </c>
      <c r="C29" s="331">
        <v>0</v>
      </c>
      <c r="D29" s="221">
        <f>prud_nut_data[[#This Row],[PKU sphere  ]]/20</f>
        <v>0</v>
      </c>
      <c r="E29" s="220">
        <v>0</v>
      </c>
      <c r="F29" s="221">
        <f>prud_nut_data[[#This Row],[PKU sphere Liquid]]/20</f>
        <v>0</v>
      </c>
      <c r="G29" s="10">
        <v>0</v>
      </c>
      <c r="H29" s="28">
        <f t="shared" si="1"/>
        <v>0</v>
      </c>
      <c r="I29" s="10">
        <v>0</v>
      </c>
      <c r="J29" s="28">
        <f t="shared" si="2"/>
        <v>0</v>
      </c>
      <c r="K29" s="10">
        <v>0</v>
      </c>
      <c r="L29" s="28">
        <f t="shared" si="3"/>
        <v>0</v>
      </c>
      <c r="M29" s="10">
        <v>0</v>
      </c>
      <c r="N29" s="212">
        <f t="shared" si="4"/>
        <v>0</v>
      </c>
      <c r="O29" s="212">
        <v>30</v>
      </c>
      <c r="P29" s="334">
        <f>prud_nut_data[[#This Row],[PKU trio (Unflavoured)]]/30</f>
        <v>1</v>
      </c>
      <c r="Q29" s="212">
        <v>29</v>
      </c>
      <c r="R29" s="212">
        <v>2.9</v>
      </c>
      <c r="S29" s="212"/>
      <c r="T29" s="212">
        <v>0</v>
      </c>
      <c r="U29" s="212"/>
      <c r="V29" s="212">
        <v>0</v>
      </c>
      <c r="W29" s="212"/>
      <c r="X29" s="212" t="e">
        <f>prud_nut_data[[#This Row],[Custom Product 1]]/$W$6</f>
        <v>#DIV/0!</v>
      </c>
      <c r="Y29" s="212"/>
      <c r="Z29" s="212" t="e">
        <f>prud_nut_data[[#This Row],[Custom Product 2]]/$Y$6</f>
        <v>#DIV/0!</v>
      </c>
      <c r="AA29" s="212"/>
      <c r="AB29" s="212" t="e">
        <f>prud_nut_data[[#This Row],[Custom Product 3]]/$AA$6</f>
        <v>#DIV/0!</v>
      </c>
      <c r="AC29" s="212"/>
      <c r="AD29" s="212" t="e">
        <f>prud_nut_data[[#This Row],[Custom Product 4]]/$AC$6</f>
        <v>#DIV/0!</v>
      </c>
      <c r="AE29" s="212"/>
      <c r="AF29" s="212" t="e">
        <f>prud_nut_data[[#This Row],[Custom Product 5]]/$AE$6</f>
        <v>#DIV/0!</v>
      </c>
      <c r="AG29" s="212"/>
      <c r="AH29" s="212" t="e">
        <f>prud_nut_data[[#This Row],[Custom Product 6]]/$AG$6</f>
        <v>#DIV/0!</v>
      </c>
      <c r="AI29" s="212"/>
      <c r="AJ29" s="212" t="e">
        <f>prud_nut_data[[#This Row],[Custom Product 7]]/$AI$6</f>
        <v>#DIV/0!</v>
      </c>
      <c r="AK29" s="212"/>
      <c r="AL29" s="212" t="e">
        <f>prud_nut_data[[#This Row],[Custom Product 8]]/$AK$6</f>
        <v>#DIV/0!</v>
      </c>
      <c r="AM29" s="212"/>
      <c r="AN29" s="212" t="e">
        <f>prud_nut_data[[#This Row],[Custom Product 9]]/$AM$6</f>
        <v>#DIV/0!</v>
      </c>
      <c r="AO29" s="212"/>
      <c r="AP29" s="212" t="e">
        <f>prud_nut_data[[#This Row],[Custom Product 10]]/$AO$6</f>
        <v>#DIV/0!</v>
      </c>
      <c r="AQ29" s="122"/>
      <c r="AR29" s="2"/>
      <c r="AS29" s="2"/>
      <c r="AT29" s="2"/>
      <c r="AU29" s="2"/>
      <c r="AV29" s="2"/>
      <c r="AW29" s="2"/>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row>
    <row r="30" spans="1:84" x14ac:dyDescent="0.25">
      <c r="A30" s="12" t="s">
        <v>66</v>
      </c>
      <c r="B30" s="2" t="s">
        <v>41</v>
      </c>
      <c r="C30" s="331">
        <v>0</v>
      </c>
      <c r="D30" s="221">
        <f>prud_nut_data[[#This Row],[PKU sphere  ]]/20</f>
        <v>0</v>
      </c>
      <c r="E30" s="220">
        <v>0</v>
      </c>
      <c r="F30" s="221">
        <f>prud_nut_data[[#This Row],[PKU sphere Liquid]]/20</f>
        <v>0</v>
      </c>
      <c r="G30" s="10">
        <v>22</v>
      </c>
      <c r="H30" s="28">
        <f t="shared" si="1"/>
        <v>1.1000000000000001</v>
      </c>
      <c r="I30" s="10">
        <v>22</v>
      </c>
      <c r="J30" s="28">
        <f t="shared" si="2"/>
        <v>1.1000000000000001</v>
      </c>
      <c r="K30" s="10">
        <v>23</v>
      </c>
      <c r="L30" s="28">
        <f t="shared" si="3"/>
        <v>1.1499999999999999</v>
      </c>
      <c r="M30" s="10">
        <v>23</v>
      </c>
      <c r="N30" s="212">
        <f t="shared" si="4"/>
        <v>1.1499999999999999</v>
      </c>
      <c r="O30" s="212">
        <v>32</v>
      </c>
      <c r="P30" s="334">
        <f>prud_nut_data[[#This Row],[PKU trio (Unflavoured)]]/30</f>
        <v>1.0666666666666667</v>
      </c>
      <c r="Q30" s="212">
        <v>5.86</v>
      </c>
      <c r="R30" s="212">
        <v>0.58600000000000008</v>
      </c>
      <c r="S30" s="212">
        <v>32</v>
      </c>
      <c r="T30" s="212">
        <v>1.6</v>
      </c>
      <c r="U30" s="212">
        <v>16</v>
      </c>
      <c r="V30" s="212">
        <v>1.6</v>
      </c>
      <c r="W30" s="212"/>
      <c r="X30" s="212" t="e">
        <f>prud_nut_data[[#This Row],[Custom Product 1]]/$W$6</f>
        <v>#DIV/0!</v>
      </c>
      <c r="Y30" s="212"/>
      <c r="Z30" s="212" t="e">
        <f>prud_nut_data[[#This Row],[Custom Product 2]]/$Y$6</f>
        <v>#DIV/0!</v>
      </c>
      <c r="AA30" s="212"/>
      <c r="AB30" s="212" t="e">
        <f>prud_nut_data[[#This Row],[Custom Product 3]]/$AA$6</f>
        <v>#DIV/0!</v>
      </c>
      <c r="AC30" s="212"/>
      <c r="AD30" s="212" t="e">
        <f>prud_nut_data[[#This Row],[Custom Product 4]]/$AC$6</f>
        <v>#DIV/0!</v>
      </c>
      <c r="AE30" s="212"/>
      <c r="AF30" s="212" t="e">
        <f>prud_nut_data[[#This Row],[Custom Product 5]]/$AE$6</f>
        <v>#DIV/0!</v>
      </c>
      <c r="AG30" s="212"/>
      <c r="AH30" s="212" t="e">
        <f>prud_nut_data[[#This Row],[Custom Product 6]]/$AG$6</f>
        <v>#DIV/0!</v>
      </c>
      <c r="AI30" s="212"/>
      <c r="AJ30" s="212" t="e">
        <f>prud_nut_data[[#This Row],[Custom Product 7]]/$AI$6</f>
        <v>#DIV/0!</v>
      </c>
      <c r="AK30" s="212"/>
      <c r="AL30" s="212" t="e">
        <f>prud_nut_data[[#This Row],[Custom Product 8]]/$AK$6</f>
        <v>#DIV/0!</v>
      </c>
      <c r="AM30" s="212"/>
      <c r="AN30" s="212" t="e">
        <f>prud_nut_data[[#This Row],[Custom Product 9]]/$AM$6</f>
        <v>#DIV/0!</v>
      </c>
      <c r="AO30" s="212"/>
      <c r="AP30" s="212" t="e">
        <f>prud_nut_data[[#This Row],[Custom Product 10]]/$AO$6</f>
        <v>#DIV/0!</v>
      </c>
      <c r="AQ30" s="122"/>
      <c r="AR30" s="2"/>
      <c r="AS30" s="2"/>
      <c r="AT30" s="2"/>
      <c r="AU30" s="2"/>
      <c r="AV30" s="2"/>
      <c r="AW30" s="2"/>
      <c r="AX30"/>
      <c r="AY30"/>
      <c r="AZ30"/>
      <c r="BA30"/>
      <c r="BB30"/>
      <c r="BC30"/>
      <c r="BD30"/>
      <c r="BE30"/>
      <c r="BF30"/>
      <c r="BG30"/>
      <c r="BH30"/>
      <c r="BI30"/>
      <c r="BJ30"/>
      <c r="BK30"/>
      <c r="BL30"/>
      <c r="BM30"/>
      <c r="BN30"/>
      <c r="BO30"/>
      <c r="BP30"/>
      <c r="BQ30"/>
      <c r="BR30"/>
      <c r="BS30"/>
      <c r="BT30"/>
      <c r="BU30"/>
      <c r="BV30"/>
      <c r="BW30"/>
      <c r="BX30"/>
      <c r="BY30"/>
      <c r="BZ30"/>
      <c r="CA30"/>
      <c r="CB30"/>
      <c r="CC30"/>
      <c r="CD30"/>
      <c r="CE30"/>
      <c r="CF30"/>
    </row>
    <row r="31" spans="1:84" x14ac:dyDescent="0.25">
      <c r="A31" s="12" t="s">
        <v>67</v>
      </c>
      <c r="B31" s="2" t="s">
        <v>41</v>
      </c>
      <c r="C31" s="331">
        <v>0</v>
      </c>
      <c r="D31" s="221">
        <f>prud_nut_data[[#This Row],[PKU sphere  ]]/20</f>
        <v>0</v>
      </c>
      <c r="E31" s="220">
        <v>0</v>
      </c>
      <c r="F31" s="221">
        <f>prud_nut_data[[#This Row],[PKU sphere Liquid]]/20</f>
        <v>0</v>
      </c>
      <c r="G31" s="10">
        <v>45</v>
      </c>
      <c r="H31" s="28">
        <f t="shared" si="1"/>
        <v>2.25</v>
      </c>
      <c r="I31" s="10">
        <v>45</v>
      </c>
      <c r="J31" s="28">
        <f t="shared" si="2"/>
        <v>2.25</v>
      </c>
      <c r="K31" s="10">
        <v>44</v>
      </c>
      <c r="L31" s="28">
        <f t="shared" si="3"/>
        <v>2.2000000000000002</v>
      </c>
      <c r="M31" s="10">
        <v>44</v>
      </c>
      <c r="N31" s="212">
        <f t="shared" si="4"/>
        <v>2.2000000000000002</v>
      </c>
      <c r="O31" s="212">
        <v>64</v>
      </c>
      <c r="P31" s="334">
        <f>prud_nut_data[[#This Row],[PKU trio (Unflavoured)]]/30</f>
        <v>2.1333333333333333</v>
      </c>
      <c r="Q31" s="212"/>
      <c r="R31" s="212">
        <v>0</v>
      </c>
      <c r="S31" s="212"/>
      <c r="T31" s="212">
        <v>0</v>
      </c>
      <c r="U31" s="212"/>
      <c r="V31" s="212">
        <v>0</v>
      </c>
      <c r="W31" s="212"/>
      <c r="X31" s="212" t="e">
        <f>prud_nut_data[[#This Row],[Custom Product 1]]/$W$6</f>
        <v>#DIV/0!</v>
      </c>
      <c r="Y31" s="212"/>
      <c r="Z31" s="212" t="e">
        <f>prud_nut_data[[#This Row],[Custom Product 2]]/$Y$6</f>
        <v>#DIV/0!</v>
      </c>
      <c r="AA31" s="212"/>
      <c r="AB31" s="212" t="e">
        <f>prud_nut_data[[#This Row],[Custom Product 3]]/$AA$6</f>
        <v>#DIV/0!</v>
      </c>
      <c r="AC31" s="212"/>
      <c r="AD31" s="212" t="e">
        <f>prud_nut_data[[#This Row],[Custom Product 4]]/$AC$6</f>
        <v>#DIV/0!</v>
      </c>
      <c r="AE31" s="212"/>
      <c r="AF31" s="212" t="e">
        <f>prud_nut_data[[#This Row],[Custom Product 5]]/$AE$6</f>
        <v>#DIV/0!</v>
      </c>
      <c r="AG31" s="212"/>
      <c r="AH31" s="212" t="e">
        <f>prud_nut_data[[#This Row],[Custom Product 6]]/$AG$6</f>
        <v>#DIV/0!</v>
      </c>
      <c r="AI31" s="212"/>
      <c r="AJ31" s="212" t="e">
        <f>prud_nut_data[[#This Row],[Custom Product 7]]/$AI$6</f>
        <v>#DIV/0!</v>
      </c>
      <c r="AK31" s="212"/>
      <c r="AL31" s="212" t="e">
        <f>prud_nut_data[[#This Row],[Custom Product 8]]/$AK$6</f>
        <v>#DIV/0!</v>
      </c>
      <c r="AM31" s="212"/>
      <c r="AN31" s="212" t="e">
        <f>prud_nut_data[[#This Row],[Custom Product 9]]/$AM$6</f>
        <v>#DIV/0!</v>
      </c>
      <c r="AO31" s="212"/>
      <c r="AP31" s="212" t="e">
        <f>prud_nut_data[[#This Row],[Custom Product 10]]/$AO$6</f>
        <v>#DIV/0!</v>
      </c>
      <c r="AQ31" s="122"/>
      <c r="AR31" s="2"/>
      <c r="AS31" s="2"/>
      <c r="AT31" s="2"/>
      <c r="AU31" s="2"/>
      <c r="AV31" s="2"/>
      <c r="AW31" s="2"/>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row>
    <row r="32" spans="1:84" x14ac:dyDescent="0.25">
      <c r="A32" s="13" t="s">
        <v>68</v>
      </c>
      <c r="B32" s="2" t="s">
        <v>41</v>
      </c>
      <c r="C32" s="331">
        <v>238</v>
      </c>
      <c r="D32" s="221">
        <f>prud_nut_data[[#This Row],[PKU sphere  ]]/20</f>
        <v>11.9</v>
      </c>
      <c r="E32" s="220">
        <v>261</v>
      </c>
      <c r="F32" s="221">
        <f>prud_nut_data[[#This Row],[PKU sphere Liquid]]/20</f>
        <v>13.05</v>
      </c>
      <c r="G32" s="10">
        <v>173</v>
      </c>
      <c r="H32" s="28">
        <f t="shared" si="1"/>
        <v>8.65</v>
      </c>
      <c r="I32" s="10">
        <v>143</v>
      </c>
      <c r="J32" s="28">
        <f t="shared" si="2"/>
        <v>7.15</v>
      </c>
      <c r="K32" s="10">
        <v>104</v>
      </c>
      <c r="L32" s="28">
        <f t="shared" si="3"/>
        <v>5.2</v>
      </c>
      <c r="M32" s="10">
        <v>104</v>
      </c>
      <c r="N32" s="212">
        <f t="shared" si="4"/>
        <v>5.2</v>
      </c>
      <c r="O32" s="212">
        <v>360</v>
      </c>
      <c r="P32" s="334">
        <f>prud_nut_data[[#This Row],[PKU trio (Unflavoured)]]/30</f>
        <v>12</v>
      </c>
      <c r="Q32" s="212">
        <v>77</v>
      </c>
      <c r="R32" s="212">
        <v>7.7</v>
      </c>
      <c r="S32" s="212">
        <v>42</v>
      </c>
      <c r="T32" s="212">
        <v>2.1</v>
      </c>
      <c r="U32" s="212">
        <v>21</v>
      </c>
      <c r="V32" s="212">
        <v>2.1</v>
      </c>
      <c r="W32" s="212"/>
      <c r="X32" s="212" t="e">
        <f>prud_nut_data[[#This Row],[Custom Product 1]]/$W$6</f>
        <v>#DIV/0!</v>
      </c>
      <c r="Y32" s="212"/>
      <c r="Z32" s="212" t="e">
        <f>prud_nut_data[[#This Row],[Custom Product 2]]/$Y$6</f>
        <v>#DIV/0!</v>
      </c>
      <c r="AA32" s="212"/>
      <c r="AB32" s="212" t="e">
        <f>prud_nut_data[[#This Row],[Custom Product 3]]/$AA$6</f>
        <v>#DIV/0!</v>
      </c>
      <c r="AC32" s="212"/>
      <c r="AD32" s="212" t="e">
        <f>prud_nut_data[[#This Row],[Custom Product 4]]/$AC$6</f>
        <v>#DIV/0!</v>
      </c>
      <c r="AE32" s="212"/>
      <c r="AF32" s="212" t="e">
        <f>prud_nut_data[[#This Row],[Custom Product 5]]/$AE$6</f>
        <v>#DIV/0!</v>
      </c>
      <c r="AG32" s="212"/>
      <c r="AH32" s="212" t="e">
        <f>prud_nut_data[[#This Row],[Custom Product 6]]/$AG$6</f>
        <v>#DIV/0!</v>
      </c>
      <c r="AI32" s="212"/>
      <c r="AJ32" s="212" t="e">
        <f>prud_nut_data[[#This Row],[Custom Product 7]]/$AI$6</f>
        <v>#DIV/0!</v>
      </c>
      <c r="AK32" s="212"/>
      <c r="AL32" s="212" t="e">
        <f>prud_nut_data[[#This Row],[Custom Product 8]]/$AK$6</f>
        <v>#DIV/0!</v>
      </c>
      <c r="AM32" s="212"/>
      <c r="AN32" s="212" t="e">
        <f>prud_nut_data[[#This Row],[Custom Product 9]]/$AM$6</f>
        <v>#DIV/0!</v>
      </c>
      <c r="AO32" s="212"/>
      <c r="AP32" s="212" t="e">
        <f>prud_nut_data[[#This Row],[Custom Product 10]]/$AO$6</f>
        <v>#DIV/0!</v>
      </c>
      <c r="AQ32" s="122"/>
      <c r="AR32" s="2"/>
      <c r="AS32" s="2"/>
      <c r="AT32" s="2"/>
      <c r="AU32" s="2"/>
      <c r="AV32" s="2"/>
      <c r="AW32" s="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row>
    <row r="33" spans="1:84" x14ac:dyDescent="0.25">
      <c r="A33" s="13" t="s">
        <v>69</v>
      </c>
      <c r="B33" s="2" t="s">
        <v>41</v>
      </c>
      <c r="C33" s="331">
        <v>234</v>
      </c>
      <c r="D33" s="221">
        <f>prud_nut_data[[#This Row],[PKU sphere  ]]/20</f>
        <v>11.7</v>
      </c>
      <c r="E33" s="220">
        <v>280</v>
      </c>
      <c r="F33" s="221">
        <f>prud_nut_data[[#This Row],[PKU sphere Liquid]]/20</f>
        <v>14</v>
      </c>
      <c r="G33" s="10">
        <v>320</v>
      </c>
      <c r="H33" s="28">
        <f t="shared" si="1"/>
        <v>16</v>
      </c>
      <c r="I33" s="10">
        <v>248</v>
      </c>
      <c r="J33" s="28">
        <f t="shared" si="2"/>
        <v>12.4</v>
      </c>
      <c r="K33" s="10">
        <v>244</v>
      </c>
      <c r="L33" s="28">
        <f t="shared" si="3"/>
        <v>12.2</v>
      </c>
      <c r="M33" s="10">
        <v>244</v>
      </c>
      <c r="N33" s="212">
        <f t="shared" si="4"/>
        <v>12.2</v>
      </c>
      <c r="O33" s="212">
        <v>522</v>
      </c>
      <c r="P33" s="334">
        <f>prud_nut_data[[#This Row],[PKU trio (Unflavoured)]]/30</f>
        <v>17.399999999999999</v>
      </c>
      <c r="Q33" s="212">
        <v>411</v>
      </c>
      <c r="R33" s="212">
        <v>41.1</v>
      </c>
      <c r="S33" s="212">
        <v>351</v>
      </c>
      <c r="T33" s="212">
        <v>17.55</v>
      </c>
      <c r="U33" s="212">
        <v>175</v>
      </c>
      <c r="V33" s="212">
        <v>17.5</v>
      </c>
      <c r="W33" s="212"/>
      <c r="X33" s="212" t="e">
        <f>prud_nut_data[[#This Row],[Custom Product 1]]/$W$6</f>
        <v>#DIV/0!</v>
      </c>
      <c r="Y33" s="212"/>
      <c r="Z33" s="212" t="e">
        <f>prud_nut_data[[#This Row],[Custom Product 2]]/$Y$6</f>
        <v>#DIV/0!</v>
      </c>
      <c r="AA33" s="212"/>
      <c r="AB33" s="212" t="e">
        <f>prud_nut_data[[#This Row],[Custom Product 3]]/$AA$6</f>
        <v>#DIV/0!</v>
      </c>
      <c r="AC33" s="212"/>
      <c r="AD33" s="212" t="e">
        <f>prud_nut_data[[#This Row],[Custom Product 4]]/$AC$6</f>
        <v>#DIV/0!</v>
      </c>
      <c r="AE33" s="212"/>
      <c r="AF33" s="212" t="e">
        <f>prud_nut_data[[#This Row],[Custom Product 5]]/$AE$6</f>
        <v>#DIV/0!</v>
      </c>
      <c r="AG33" s="212"/>
      <c r="AH33" s="212" t="e">
        <f>prud_nut_data[[#This Row],[Custom Product 6]]/$AG$6</f>
        <v>#DIV/0!</v>
      </c>
      <c r="AI33" s="212"/>
      <c r="AJ33" s="212" t="e">
        <f>prud_nut_data[[#This Row],[Custom Product 7]]/$AI$6</f>
        <v>#DIV/0!</v>
      </c>
      <c r="AK33" s="212"/>
      <c r="AL33" s="212" t="e">
        <f>prud_nut_data[[#This Row],[Custom Product 8]]/$AK$6</f>
        <v>#DIV/0!</v>
      </c>
      <c r="AM33" s="212"/>
      <c r="AN33" s="212" t="e">
        <f>prud_nut_data[[#This Row],[Custom Product 9]]/$AM$6</f>
        <v>#DIV/0!</v>
      </c>
      <c r="AO33" s="212"/>
      <c r="AP33" s="212" t="e">
        <f>prud_nut_data[[#This Row],[Custom Product 10]]/$AO$6</f>
        <v>#DIV/0!</v>
      </c>
      <c r="AQ33" s="122"/>
      <c r="AR33" s="2"/>
      <c r="AS33" s="2"/>
      <c r="AT33" s="2"/>
      <c r="AU33" s="2"/>
      <c r="AV33" s="2"/>
      <c r="AW33" s="2"/>
      <c r="AX33"/>
      <c r="AY33"/>
      <c r="AZ33"/>
      <c r="BA33"/>
      <c r="BB33"/>
      <c r="BC33"/>
      <c r="BD33"/>
      <c r="BE33"/>
      <c r="BF33"/>
      <c r="BG33"/>
      <c r="BH33"/>
      <c r="BI33"/>
      <c r="BJ33"/>
      <c r="BK33"/>
      <c r="BL33"/>
      <c r="BM33"/>
      <c r="BN33"/>
      <c r="BO33"/>
      <c r="BP33"/>
      <c r="BQ33"/>
      <c r="BR33"/>
      <c r="BS33"/>
      <c r="BT33"/>
      <c r="BU33"/>
      <c r="BV33"/>
      <c r="BW33"/>
      <c r="BX33"/>
      <c r="BY33"/>
      <c r="BZ33"/>
      <c r="CA33"/>
      <c r="CB33"/>
      <c r="CC33"/>
      <c r="CD33"/>
      <c r="CE33"/>
      <c r="CF33"/>
    </row>
    <row r="34" spans="1:84" x14ac:dyDescent="0.25">
      <c r="A34" s="13" t="s">
        <v>70</v>
      </c>
      <c r="B34" s="2" t="s">
        <v>41</v>
      </c>
      <c r="C34" s="331">
        <v>7</v>
      </c>
      <c r="D34" s="221">
        <f>prud_nut_data[[#This Row],[PKU sphere  ]]/20</f>
        <v>0.35</v>
      </c>
      <c r="E34" s="220">
        <v>0</v>
      </c>
      <c r="F34" s="221">
        <f>prud_nut_data[[#This Row],[PKU sphere Liquid]]/20</f>
        <v>0</v>
      </c>
      <c r="G34" s="10">
        <v>248</v>
      </c>
      <c r="H34" s="28">
        <f t="shared" si="1"/>
        <v>12.4</v>
      </c>
      <c r="I34" s="10">
        <v>143</v>
      </c>
      <c r="J34" s="28">
        <f t="shared" si="2"/>
        <v>7.15</v>
      </c>
      <c r="K34" s="10">
        <v>139</v>
      </c>
      <c r="L34" s="28">
        <f t="shared" si="3"/>
        <v>6.95</v>
      </c>
      <c r="M34" s="10">
        <v>139</v>
      </c>
      <c r="N34" s="212">
        <f t="shared" si="4"/>
        <v>6.95</v>
      </c>
      <c r="O34" s="212">
        <v>460</v>
      </c>
      <c r="P34" s="334">
        <f>prud_nut_data[[#This Row],[PKU trio (Unflavoured)]]/30</f>
        <v>15.333333333333334</v>
      </c>
      <c r="Q34" s="212" t="s">
        <v>184</v>
      </c>
      <c r="R34" s="212" t="e">
        <v>#VALUE!</v>
      </c>
      <c r="S34" s="212"/>
      <c r="T34" s="212">
        <v>0</v>
      </c>
      <c r="U34" s="212"/>
      <c r="V34" s="212">
        <v>0</v>
      </c>
      <c r="W34" s="212"/>
      <c r="X34" s="212" t="e">
        <f>prud_nut_data[[#This Row],[Custom Product 1]]/$W$6</f>
        <v>#DIV/0!</v>
      </c>
      <c r="Y34" s="212"/>
      <c r="Z34" s="212" t="e">
        <f>prud_nut_data[[#This Row],[Custom Product 2]]/$Y$6</f>
        <v>#DIV/0!</v>
      </c>
      <c r="AA34" s="212"/>
      <c r="AB34" s="212" t="e">
        <f>prud_nut_data[[#This Row],[Custom Product 3]]/$AA$6</f>
        <v>#DIV/0!</v>
      </c>
      <c r="AC34" s="212"/>
      <c r="AD34" s="212" t="e">
        <f>prud_nut_data[[#This Row],[Custom Product 4]]/$AC$6</f>
        <v>#DIV/0!</v>
      </c>
      <c r="AE34" s="212"/>
      <c r="AF34" s="212" t="e">
        <f>prud_nut_data[[#This Row],[Custom Product 5]]/$AE$6</f>
        <v>#DIV/0!</v>
      </c>
      <c r="AG34" s="212"/>
      <c r="AH34" s="212" t="e">
        <f>prud_nut_data[[#This Row],[Custom Product 6]]/$AG$6</f>
        <v>#DIV/0!</v>
      </c>
      <c r="AI34" s="212"/>
      <c r="AJ34" s="212" t="e">
        <f>prud_nut_data[[#This Row],[Custom Product 7]]/$AI$6</f>
        <v>#DIV/0!</v>
      </c>
      <c r="AK34" s="212"/>
      <c r="AL34" s="212" t="e">
        <f>prud_nut_data[[#This Row],[Custom Product 8]]/$AK$6</f>
        <v>#DIV/0!</v>
      </c>
      <c r="AM34" s="212"/>
      <c r="AN34" s="212" t="e">
        <f>prud_nut_data[[#This Row],[Custom Product 9]]/$AM$6</f>
        <v>#DIV/0!</v>
      </c>
      <c r="AO34" s="212"/>
      <c r="AP34" s="212" t="e">
        <f>prud_nut_data[[#This Row],[Custom Product 10]]/$AO$6</f>
        <v>#DIV/0!</v>
      </c>
      <c r="AQ34" s="122"/>
      <c r="AR34" s="2"/>
      <c r="AS34" s="2"/>
      <c r="AT34" s="2"/>
      <c r="AU34" s="2"/>
      <c r="AV34" s="2"/>
      <c r="AW34" s="2"/>
      <c r="AX34"/>
      <c r="AY34"/>
      <c r="AZ34"/>
      <c r="BA34"/>
      <c r="BB34"/>
      <c r="BC34"/>
      <c r="BD34"/>
      <c r="BE34"/>
      <c r="BF34"/>
      <c r="BG34"/>
      <c r="BH34"/>
      <c r="BI34"/>
      <c r="BJ34"/>
      <c r="BK34"/>
      <c r="BL34"/>
      <c r="BM34"/>
      <c r="BN34"/>
      <c r="BO34"/>
      <c r="BP34"/>
      <c r="BQ34"/>
      <c r="BR34"/>
      <c r="BS34"/>
      <c r="BT34"/>
      <c r="BU34"/>
      <c r="BV34"/>
      <c r="BW34"/>
      <c r="BX34"/>
      <c r="BY34"/>
      <c r="BZ34"/>
      <c r="CA34"/>
      <c r="CB34"/>
      <c r="CC34"/>
      <c r="CD34"/>
      <c r="CE34"/>
      <c r="CF34"/>
    </row>
    <row r="35" spans="1:84" ht="14.25" customHeight="1" x14ac:dyDescent="0.25">
      <c r="A35" s="13" t="s">
        <v>71</v>
      </c>
      <c r="B35" s="2" t="s">
        <v>41</v>
      </c>
      <c r="C35" s="331">
        <v>399</v>
      </c>
      <c r="D35" s="221">
        <f>prud_nut_data[[#This Row],[PKU sphere  ]]/20</f>
        <v>19.95</v>
      </c>
      <c r="E35" s="220">
        <v>400</v>
      </c>
      <c r="F35" s="221">
        <f>prud_nut_data[[#This Row],[PKU sphere Liquid]]/20</f>
        <v>20</v>
      </c>
      <c r="G35" s="10">
        <v>407</v>
      </c>
      <c r="H35" s="28">
        <f t="shared" si="1"/>
        <v>20.350000000000001</v>
      </c>
      <c r="I35" s="10">
        <v>408</v>
      </c>
      <c r="J35" s="28">
        <f t="shared" si="2"/>
        <v>20.399999999999999</v>
      </c>
      <c r="K35" s="10">
        <v>400</v>
      </c>
      <c r="L35" s="28">
        <f t="shared" si="3"/>
        <v>20</v>
      </c>
      <c r="M35" s="10">
        <v>400</v>
      </c>
      <c r="N35" s="212">
        <f t="shared" si="4"/>
        <v>20</v>
      </c>
      <c r="O35" s="212">
        <v>850</v>
      </c>
      <c r="P35" s="334">
        <f>prud_nut_data[[#This Row],[PKU trio (Unflavoured)]]/30</f>
        <v>28.333333333333332</v>
      </c>
      <c r="Q35" s="212">
        <v>416</v>
      </c>
      <c r="R35" s="212">
        <v>41.6</v>
      </c>
      <c r="S35" s="212">
        <v>438</v>
      </c>
      <c r="T35" s="212">
        <v>21.9</v>
      </c>
      <c r="U35" s="212">
        <v>219</v>
      </c>
      <c r="V35" s="212">
        <v>21.9</v>
      </c>
      <c r="W35" s="212"/>
      <c r="X35" s="212" t="e">
        <f>prud_nut_data[[#This Row],[Custom Product 1]]/$W$6</f>
        <v>#DIV/0!</v>
      </c>
      <c r="Y35" s="212"/>
      <c r="Z35" s="212" t="e">
        <f>prud_nut_data[[#This Row],[Custom Product 2]]/$Y$6</f>
        <v>#DIV/0!</v>
      </c>
      <c r="AA35" s="212"/>
      <c r="AB35" s="212" t="e">
        <f>prud_nut_data[[#This Row],[Custom Product 3]]/$AA$6</f>
        <v>#DIV/0!</v>
      </c>
      <c r="AC35" s="212"/>
      <c r="AD35" s="212" t="e">
        <f>prud_nut_data[[#This Row],[Custom Product 4]]/$AC$6</f>
        <v>#DIV/0!</v>
      </c>
      <c r="AE35" s="212"/>
      <c r="AF35" s="212" t="e">
        <f>prud_nut_data[[#This Row],[Custom Product 5]]/$AE$6</f>
        <v>#DIV/0!</v>
      </c>
      <c r="AG35" s="212"/>
      <c r="AH35" s="212" t="e">
        <f>prud_nut_data[[#This Row],[Custom Product 6]]/$AG$6</f>
        <v>#DIV/0!</v>
      </c>
      <c r="AI35" s="212"/>
      <c r="AJ35" s="212" t="e">
        <f>prud_nut_data[[#This Row],[Custom Product 7]]/$AI$6</f>
        <v>#DIV/0!</v>
      </c>
      <c r="AK35" s="212"/>
      <c r="AL35" s="212" t="e">
        <f>prud_nut_data[[#This Row],[Custom Product 8]]/$AK$6</f>
        <v>#DIV/0!</v>
      </c>
      <c r="AM35" s="212"/>
      <c r="AN35" s="212" t="e">
        <f>prud_nut_data[[#This Row],[Custom Product 9]]/$AM$6</f>
        <v>#DIV/0!</v>
      </c>
      <c r="AO35" s="212"/>
      <c r="AP35" s="212" t="e">
        <f>prud_nut_data[[#This Row],[Custom Product 10]]/$AO$6</f>
        <v>#DIV/0!</v>
      </c>
      <c r="AQ35" s="122"/>
      <c r="AR35" s="2"/>
      <c r="AS35" s="2"/>
      <c r="AT35" s="2"/>
      <c r="AU35" s="2"/>
      <c r="AV35" s="2"/>
      <c r="AW35" s="2"/>
      <c r="AX35"/>
      <c r="AY35"/>
      <c r="AZ35"/>
      <c r="BA35"/>
      <c r="BB35"/>
      <c r="BC35"/>
      <c r="BD35"/>
      <c r="BE35"/>
      <c r="BF35"/>
      <c r="BG35"/>
      <c r="BH35"/>
      <c r="BI35"/>
      <c r="BJ35"/>
      <c r="BK35"/>
      <c r="BL35"/>
      <c r="BM35"/>
      <c r="BN35"/>
      <c r="BO35"/>
      <c r="BP35"/>
      <c r="BQ35"/>
      <c r="BR35"/>
      <c r="BS35"/>
      <c r="BT35"/>
      <c r="BU35"/>
      <c r="BV35"/>
      <c r="BW35"/>
      <c r="BX35"/>
      <c r="BY35"/>
      <c r="BZ35"/>
      <c r="CA35"/>
      <c r="CB35"/>
      <c r="CC35"/>
      <c r="CD35"/>
      <c r="CE35"/>
      <c r="CF35"/>
    </row>
    <row r="36" spans="1:84" x14ac:dyDescent="0.25">
      <c r="A36" s="13" t="s">
        <v>72</v>
      </c>
      <c r="B36" s="2" t="s">
        <v>41</v>
      </c>
      <c r="C36" s="331">
        <v>413</v>
      </c>
      <c r="D36" s="221">
        <f>prud_nut_data[[#This Row],[PKU sphere  ]]/20</f>
        <v>20.65</v>
      </c>
      <c r="E36" s="220">
        <v>400</v>
      </c>
      <c r="F36" s="221">
        <f>prud_nut_data[[#This Row],[PKU sphere Liquid]]/20</f>
        <v>20</v>
      </c>
      <c r="G36" s="10">
        <v>363</v>
      </c>
      <c r="H36" s="28">
        <f t="shared" si="1"/>
        <v>18.149999999999999</v>
      </c>
      <c r="I36" s="10">
        <v>364</v>
      </c>
      <c r="J36" s="28">
        <f t="shared" si="2"/>
        <v>18.2</v>
      </c>
      <c r="K36" s="10">
        <v>357</v>
      </c>
      <c r="L36" s="28">
        <f t="shared" si="3"/>
        <v>17.850000000000001</v>
      </c>
      <c r="M36" s="10">
        <v>365</v>
      </c>
      <c r="N36" s="212">
        <f t="shared" si="4"/>
        <v>18.25</v>
      </c>
      <c r="O36" s="212">
        <v>624</v>
      </c>
      <c r="P36" s="334">
        <f>prud_nut_data[[#This Row],[PKU trio (Unflavoured)]]/30</f>
        <v>20.8</v>
      </c>
      <c r="Q36" s="212">
        <v>306</v>
      </c>
      <c r="R36" s="212">
        <v>30.6</v>
      </c>
      <c r="S36" s="212">
        <v>321</v>
      </c>
      <c r="T36" s="212">
        <v>16.05</v>
      </c>
      <c r="U36" s="212">
        <v>160</v>
      </c>
      <c r="V36" s="212">
        <v>16</v>
      </c>
      <c r="W36" s="212"/>
      <c r="X36" s="212" t="e">
        <f>prud_nut_data[[#This Row],[Custom Product 1]]/$W$6</f>
        <v>#DIV/0!</v>
      </c>
      <c r="Y36" s="212"/>
      <c r="Z36" s="212" t="e">
        <f>prud_nut_data[[#This Row],[Custom Product 2]]/$Y$6</f>
        <v>#DIV/0!</v>
      </c>
      <c r="AA36" s="212"/>
      <c r="AB36" s="212" t="e">
        <f>prud_nut_data[[#This Row],[Custom Product 3]]/$AA$6</f>
        <v>#DIV/0!</v>
      </c>
      <c r="AC36" s="212"/>
      <c r="AD36" s="212" t="e">
        <f>prud_nut_data[[#This Row],[Custom Product 4]]/$AC$6</f>
        <v>#DIV/0!</v>
      </c>
      <c r="AE36" s="212"/>
      <c r="AF36" s="212" t="e">
        <f>prud_nut_data[[#This Row],[Custom Product 5]]/$AE$6</f>
        <v>#DIV/0!</v>
      </c>
      <c r="AG36" s="212"/>
      <c r="AH36" s="212" t="e">
        <f>prud_nut_data[[#This Row],[Custom Product 6]]/$AG$6</f>
        <v>#DIV/0!</v>
      </c>
      <c r="AI36" s="212"/>
      <c r="AJ36" s="212" t="e">
        <f>prud_nut_data[[#This Row],[Custom Product 7]]/$AI$6</f>
        <v>#DIV/0!</v>
      </c>
      <c r="AK36" s="212"/>
      <c r="AL36" s="212" t="e">
        <f>prud_nut_data[[#This Row],[Custom Product 8]]/$AK$6</f>
        <v>#DIV/0!</v>
      </c>
      <c r="AM36" s="212"/>
      <c r="AN36" s="212" t="e">
        <f>prud_nut_data[[#This Row],[Custom Product 9]]/$AM$6</f>
        <v>#DIV/0!</v>
      </c>
      <c r="AO36" s="212"/>
      <c r="AP36" s="212" t="e">
        <f>prud_nut_data[[#This Row],[Custom Product 10]]/$AO$6</f>
        <v>#DIV/0!</v>
      </c>
      <c r="AQ36" s="122"/>
      <c r="AR36" s="2"/>
      <c r="AS36" s="2"/>
      <c r="AT36" s="2"/>
      <c r="AU36" s="2"/>
      <c r="AV36" s="2"/>
      <c r="AW36" s="2"/>
      <c r="AX36"/>
      <c r="AY36"/>
      <c r="AZ36"/>
      <c r="BA36"/>
      <c r="BB36"/>
      <c r="BC36"/>
      <c r="BD36"/>
      <c r="BE36"/>
      <c r="BF36"/>
      <c r="BG36"/>
      <c r="BH36"/>
      <c r="BI36"/>
      <c r="BJ36"/>
      <c r="BK36"/>
      <c r="BL36"/>
      <c r="BM36"/>
      <c r="BN36"/>
      <c r="BO36"/>
      <c r="BP36"/>
      <c r="BQ36"/>
      <c r="BR36"/>
      <c r="BS36"/>
      <c r="BT36"/>
      <c r="BU36"/>
      <c r="BV36"/>
      <c r="BW36"/>
      <c r="BX36"/>
      <c r="BY36"/>
      <c r="BZ36"/>
      <c r="CA36"/>
      <c r="CB36"/>
      <c r="CC36"/>
      <c r="CD36"/>
      <c r="CE36"/>
      <c r="CF36"/>
    </row>
    <row r="37" spans="1:84" x14ac:dyDescent="0.25">
      <c r="A37" s="13" t="s">
        <v>73</v>
      </c>
      <c r="B37" s="2" t="s">
        <v>41</v>
      </c>
      <c r="C37" s="331">
        <v>115</v>
      </c>
      <c r="D37" s="221">
        <f>prud_nut_data[[#This Row],[PKU sphere  ]]/20</f>
        <v>5.75</v>
      </c>
      <c r="E37" s="220">
        <v>120</v>
      </c>
      <c r="F37" s="221">
        <f>prud_nut_data[[#This Row],[PKU sphere Liquid]]/20</f>
        <v>6</v>
      </c>
      <c r="G37" s="10">
        <v>128</v>
      </c>
      <c r="H37" s="28">
        <f t="shared" si="1"/>
        <v>6.4</v>
      </c>
      <c r="I37" s="10">
        <v>112</v>
      </c>
      <c r="J37" s="28">
        <f t="shared" si="2"/>
        <v>5.6</v>
      </c>
      <c r="K37" s="10">
        <v>110</v>
      </c>
      <c r="L37" s="28">
        <f t="shared" si="3"/>
        <v>5.5</v>
      </c>
      <c r="M37" s="10">
        <v>110</v>
      </c>
      <c r="N37" s="212">
        <f t="shared" si="4"/>
        <v>5.5</v>
      </c>
      <c r="O37" s="212">
        <v>150</v>
      </c>
      <c r="P37" s="334">
        <f>prud_nut_data[[#This Row],[PKU trio (Unflavoured)]]/30</f>
        <v>5</v>
      </c>
      <c r="Q37" s="212">
        <v>72</v>
      </c>
      <c r="R37" s="212">
        <v>7.2</v>
      </c>
      <c r="S37" s="212">
        <v>125</v>
      </c>
      <c r="T37" s="212">
        <v>6.25</v>
      </c>
      <c r="U37" s="212">
        <v>63</v>
      </c>
      <c r="V37" s="212">
        <v>6.3</v>
      </c>
      <c r="W37" s="212"/>
      <c r="X37" s="212" t="e">
        <f>prud_nut_data[[#This Row],[Custom Product 1]]/$W$6</f>
        <v>#DIV/0!</v>
      </c>
      <c r="Y37" s="212"/>
      <c r="Z37" s="212" t="e">
        <f>prud_nut_data[[#This Row],[Custom Product 2]]/$Y$6</f>
        <v>#DIV/0!</v>
      </c>
      <c r="AA37" s="212"/>
      <c r="AB37" s="212" t="e">
        <f>prud_nut_data[[#This Row],[Custom Product 3]]/$AA$6</f>
        <v>#DIV/0!</v>
      </c>
      <c r="AC37" s="212"/>
      <c r="AD37" s="212" t="e">
        <f>prud_nut_data[[#This Row],[Custom Product 4]]/$AC$6</f>
        <v>#DIV/0!</v>
      </c>
      <c r="AE37" s="212"/>
      <c r="AF37" s="212" t="e">
        <f>prud_nut_data[[#This Row],[Custom Product 5]]/$AE$6</f>
        <v>#DIV/0!</v>
      </c>
      <c r="AG37" s="212"/>
      <c r="AH37" s="212" t="e">
        <f>prud_nut_data[[#This Row],[Custom Product 6]]/$AG$6</f>
        <v>#DIV/0!</v>
      </c>
      <c r="AI37" s="212"/>
      <c r="AJ37" s="212" t="e">
        <f>prud_nut_data[[#This Row],[Custom Product 7]]/$AI$6</f>
        <v>#DIV/0!</v>
      </c>
      <c r="AK37" s="212"/>
      <c r="AL37" s="212" t="e">
        <f>prud_nut_data[[#This Row],[Custom Product 8]]/$AK$6</f>
        <v>#DIV/0!</v>
      </c>
      <c r="AM37" s="212"/>
      <c r="AN37" s="212" t="e">
        <f>prud_nut_data[[#This Row],[Custom Product 9]]/$AM$6</f>
        <v>#DIV/0!</v>
      </c>
      <c r="AO37" s="212"/>
      <c r="AP37" s="212" t="e">
        <f>prud_nut_data[[#This Row],[Custom Product 10]]/$AO$6</f>
        <v>#DIV/0!</v>
      </c>
      <c r="AQ37" s="122"/>
      <c r="AR37" s="2"/>
      <c r="AS37" s="22"/>
      <c r="AT37" s="22"/>
      <c r="AU37" s="22"/>
      <c r="AV37" s="22"/>
      <c r="AW37" s="2"/>
      <c r="AX37"/>
      <c r="AY37"/>
      <c r="AZ37"/>
      <c r="BA37"/>
      <c r="BB37"/>
      <c r="BC37"/>
      <c r="BD37"/>
      <c r="BE37"/>
      <c r="BF37"/>
      <c r="BG37"/>
      <c r="BH37"/>
      <c r="BI37"/>
      <c r="BJ37"/>
      <c r="BK37"/>
      <c r="BL37"/>
      <c r="BM37"/>
      <c r="BN37"/>
      <c r="BO37"/>
      <c r="BP37"/>
      <c r="BQ37"/>
      <c r="BR37"/>
      <c r="BS37"/>
      <c r="BT37"/>
      <c r="BU37"/>
      <c r="BV37"/>
      <c r="BW37"/>
      <c r="BX37"/>
      <c r="BY37"/>
      <c r="BZ37"/>
      <c r="CA37"/>
      <c r="CB37"/>
      <c r="CC37"/>
      <c r="CD37"/>
      <c r="CE37"/>
      <c r="CF37"/>
    </row>
    <row r="38" spans="1:84" x14ac:dyDescent="0.25">
      <c r="A38" s="14" t="s">
        <v>74</v>
      </c>
      <c r="B38" s="4" t="s">
        <v>41</v>
      </c>
      <c r="C38" s="347">
        <v>0</v>
      </c>
      <c r="D38" s="221">
        <f>prud_nut_data[[#This Row],[PKU sphere  ]]/20</f>
        <v>0</v>
      </c>
      <c r="E38" s="218">
        <v>0</v>
      </c>
      <c r="F38" s="221">
        <f>prud_nut_data[[#This Row],[PKU sphere Liquid]]/20</f>
        <v>0</v>
      </c>
      <c r="G38" s="10">
        <v>0</v>
      </c>
      <c r="H38" s="28">
        <f t="shared" si="1"/>
        <v>0</v>
      </c>
      <c r="I38" s="10">
        <v>0</v>
      </c>
      <c r="J38" s="28">
        <f t="shared" si="2"/>
        <v>0</v>
      </c>
      <c r="K38" s="10">
        <v>0</v>
      </c>
      <c r="L38" s="28">
        <f t="shared" si="3"/>
        <v>0</v>
      </c>
      <c r="M38" s="10">
        <v>0</v>
      </c>
      <c r="N38" s="212">
        <f t="shared" si="4"/>
        <v>0</v>
      </c>
      <c r="O38" s="212"/>
      <c r="P38" s="334">
        <f>prud_nut_data[[#This Row],[PKU trio (Unflavoured)]]/30</f>
        <v>0</v>
      </c>
      <c r="Q38" s="212"/>
      <c r="R38" s="212">
        <v>0</v>
      </c>
      <c r="S38" s="212"/>
      <c r="T38" s="212">
        <v>0</v>
      </c>
      <c r="U38" s="212"/>
      <c r="V38" s="212">
        <v>0</v>
      </c>
      <c r="W38" s="212"/>
      <c r="X38" s="212" t="e">
        <f>prud_nut_data[[#This Row],[Custom Product 1]]/$W$6</f>
        <v>#DIV/0!</v>
      </c>
      <c r="Y38" s="212"/>
      <c r="Z38" s="212" t="e">
        <f>prud_nut_data[[#This Row],[Custom Product 2]]/$Y$6</f>
        <v>#DIV/0!</v>
      </c>
      <c r="AA38" s="212"/>
      <c r="AB38" s="212" t="e">
        <f>prud_nut_data[[#This Row],[Custom Product 3]]/$AA$6</f>
        <v>#DIV/0!</v>
      </c>
      <c r="AC38" s="212"/>
      <c r="AD38" s="212" t="e">
        <f>prud_nut_data[[#This Row],[Custom Product 4]]/$AC$6</f>
        <v>#DIV/0!</v>
      </c>
      <c r="AE38" s="212"/>
      <c r="AF38" s="212" t="e">
        <f>prud_nut_data[[#This Row],[Custom Product 5]]/$AE$6</f>
        <v>#DIV/0!</v>
      </c>
      <c r="AG38" s="212"/>
      <c r="AH38" s="212" t="e">
        <f>prud_nut_data[[#This Row],[Custom Product 6]]/$AG$6</f>
        <v>#DIV/0!</v>
      </c>
      <c r="AI38" s="212"/>
      <c r="AJ38" s="212" t="e">
        <f>prud_nut_data[[#This Row],[Custom Product 7]]/$AI$6</f>
        <v>#DIV/0!</v>
      </c>
      <c r="AK38" s="212"/>
      <c r="AL38" s="212" t="e">
        <f>prud_nut_data[[#This Row],[Custom Product 8]]/$AK$6</f>
        <v>#DIV/0!</v>
      </c>
      <c r="AM38" s="212"/>
      <c r="AN38" s="212" t="e">
        <f>prud_nut_data[[#This Row],[Custom Product 9]]/$AM$6</f>
        <v>#DIV/0!</v>
      </c>
      <c r="AO38" s="212"/>
      <c r="AP38" s="212" t="e">
        <f>prud_nut_data[[#This Row],[Custom Product 10]]/$AO$6</f>
        <v>#DIV/0!</v>
      </c>
      <c r="AQ38" s="122"/>
      <c r="AR38" s="4"/>
      <c r="AS38" s="22"/>
      <c r="AT38" s="22"/>
      <c r="AU38" s="22"/>
      <c r="AV38" s="22"/>
      <c r="AW38" s="4"/>
      <c r="AX38"/>
      <c r="AY38"/>
      <c r="AZ38"/>
      <c r="BA38"/>
      <c r="BB38"/>
      <c r="BC38"/>
      <c r="BD38"/>
      <c r="BE38"/>
      <c r="BF38"/>
      <c r="BG38"/>
      <c r="BH38"/>
      <c r="BI38"/>
      <c r="BJ38"/>
      <c r="BK38"/>
      <c r="BL38"/>
      <c r="BM38"/>
      <c r="BN38"/>
      <c r="BO38"/>
      <c r="BP38"/>
      <c r="BQ38"/>
      <c r="BR38"/>
      <c r="BS38"/>
      <c r="BT38"/>
      <c r="BU38"/>
      <c r="BV38"/>
      <c r="BW38"/>
      <c r="BX38"/>
      <c r="BY38"/>
      <c r="BZ38"/>
      <c r="CA38"/>
      <c r="CB38"/>
      <c r="CC38"/>
      <c r="CD38"/>
      <c r="CE38"/>
      <c r="CF38"/>
    </row>
    <row r="39" spans="1:84" x14ac:dyDescent="0.25">
      <c r="A39" s="12" t="s">
        <v>75</v>
      </c>
      <c r="B39" s="2" t="s">
        <v>41</v>
      </c>
      <c r="C39" s="331">
        <v>7.4</v>
      </c>
      <c r="D39" s="221">
        <f>prud_nut_data[[#This Row],[PKU sphere  ]]/20</f>
        <v>0.37</v>
      </c>
      <c r="E39" s="220">
        <v>7.3</v>
      </c>
      <c r="F39" s="221">
        <f>prud_nut_data[[#This Row],[PKU sphere Liquid]]/20</f>
        <v>0.36499999999999999</v>
      </c>
      <c r="G39" s="10">
        <v>7.3</v>
      </c>
      <c r="H39" s="28">
        <f t="shared" si="1"/>
        <v>0.36499999999999999</v>
      </c>
      <c r="I39" s="10">
        <v>7.5</v>
      </c>
      <c r="J39" s="28">
        <f t="shared" si="2"/>
        <v>0.375</v>
      </c>
      <c r="K39" s="10">
        <v>7.3</v>
      </c>
      <c r="L39" s="28">
        <f t="shared" si="3"/>
        <v>0.36499999999999999</v>
      </c>
      <c r="M39" s="10">
        <v>7.3</v>
      </c>
      <c r="N39" s="212">
        <f t="shared" si="4"/>
        <v>0.36499999999999999</v>
      </c>
      <c r="O39" s="212">
        <v>10.8</v>
      </c>
      <c r="P39" s="334">
        <f>prud_nut_data[[#This Row],[PKU trio (Unflavoured)]]/30</f>
        <v>0.36000000000000004</v>
      </c>
      <c r="Q39" s="212">
        <v>5.12</v>
      </c>
      <c r="R39" s="212">
        <v>0.51200000000000001</v>
      </c>
      <c r="S39" s="212">
        <v>6.43</v>
      </c>
      <c r="T39" s="212">
        <v>0.32150000000000001</v>
      </c>
      <c r="U39" s="212">
        <v>3.21</v>
      </c>
      <c r="V39" s="212">
        <v>0.32100000000000001</v>
      </c>
      <c r="W39" s="212"/>
      <c r="X39" s="212" t="e">
        <f>prud_nut_data[[#This Row],[Custom Product 1]]/$W$6</f>
        <v>#DIV/0!</v>
      </c>
      <c r="Y39" s="212"/>
      <c r="Z39" s="212" t="e">
        <f>prud_nut_data[[#This Row],[Custom Product 2]]/$Y$6</f>
        <v>#DIV/0!</v>
      </c>
      <c r="AA39" s="212"/>
      <c r="AB39" s="212" t="e">
        <f>prud_nut_data[[#This Row],[Custom Product 3]]/$AA$6</f>
        <v>#DIV/0!</v>
      </c>
      <c r="AC39" s="212"/>
      <c r="AD39" s="212" t="e">
        <f>prud_nut_data[[#This Row],[Custom Product 4]]/$AC$6</f>
        <v>#DIV/0!</v>
      </c>
      <c r="AE39" s="212"/>
      <c r="AF39" s="212" t="e">
        <f>prud_nut_data[[#This Row],[Custom Product 5]]/$AE$6</f>
        <v>#DIV/0!</v>
      </c>
      <c r="AG39" s="212"/>
      <c r="AH39" s="212" t="e">
        <f>prud_nut_data[[#This Row],[Custom Product 6]]/$AG$6</f>
        <v>#DIV/0!</v>
      </c>
      <c r="AI39" s="212"/>
      <c r="AJ39" s="212" t="e">
        <f>prud_nut_data[[#This Row],[Custom Product 7]]/$AI$6</f>
        <v>#DIV/0!</v>
      </c>
      <c r="AK39" s="212"/>
      <c r="AL39" s="212" t="e">
        <f>prud_nut_data[[#This Row],[Custom Product 8]]/$AK$6</f>
        <v>#DIV/0!</v>
      </c>
      <c r="AM39" s="212"/>
      <c r="AN39" s="212" t="e">
        <f>prud_nut_data[[#This Row],[Custom Product 9]]/$AM$6</f>
        <v>#DIV/0!</v>
      </c>
      <c r="AO39" s="212"/>
      <c r="AP39" s="212" t="e">
        <f>prud_nut_data[[#This Row],[Custom Product 10]]/$AO$6</f>
        <v>#DIV/0!</v>
      </c>
      <c r="AQ39" s="122"/>
      <c r="AR39" s="2"/>
      <c r="AS39" s="22"/>
      <c r="AT39" s="22"/>
      <c r="AU39" s="22"/>
      <c r="AV39" s="22"/>
      <c r="AW39" s="2"/>
      <c r="AX39"/>
      <c r="AY39"/>
      <c r="AZ39"/>
      <c r="BA39"/>
      <c r="BB39"/>
      <c r="BC39"/>
      <c r="BD39"/>
      <c r="BE39"/>
      <c r="BF39"/>
      <c r="BG39"/>
      <c r="BH39"/>
      <c r="BI39"/>
      <c r="BJ39"/>
      <c r="BK39"/>
      <c r="BL39"/>
      <c r="BM39"/>
      <c r="BN39"/>
      <c r="BO39"/>
      <c r="BP39"/>
      <c r="BQ39"/>
      <c r="BR39"/>
      <c r="BS39"/>
      <c r="BT39"/>
      <c r="BU39"/>
      <c r="BV39"/>
      <c r="BW39"/>
      <c r="BX39"/>
      <c r="BY39"/>
      <c r="BZ39"/>
      <c r="CA39"/>
      <c r="CB39"/>
      <c r="CC39"/>
      <c r="CD39"/>
      <c r="CE39"/>
      <c r="CF39"/>
    </row>
    <row r="40" spans="1:84" x14ac:dyDescent="0.25">
      <c r="A40" s="12" t="s">
        <v>76</v>
      </c>
      <c r="B40" s="2" t="s">
        <v>41</v>
      </c>
      <c r="C40" s="331">
        <v>0.6</v>
      </c>
      <c r="D40" s="221">
        <f>prud_nut_data[[#This Row],[PKU sphere  ]]/20</f>
        <v>0.03</v>
      </c>
      <c r="E40" s="220">
        <v>0.6</v>
      </c>
      <c r="F40" s="221">
        <f>prud_nut_data[[#This Row],[PKU sphere Liquid]]/20</f>
        <v>0.03</v>
      </c>
      <c r="G40" s="11">
        <v>0.75</v>
      </c>
      <c r="H40" s="28">
        <f t="shared" si="1"/>
        <v>3.7499999999999999E-2</v>
      </c>
      <c r="I40" s="10">
        <v>0.61</v>
      </c>
      <c r="J40" s="28">
        <f t="shared" si="2"/>
        <v>3.0499999999999999E-2</v>
      </c>
      <c r="K40" s="10">
        <v>0.73</v>
      </c>
      <c r="L40" s="28">
        <f t="shared" si="3"/>
        <v>3.6499999999999998E-2</v>
      </c>
      <c r="M40" s="10">
        <v>0.73</v>
      </c>
      <c r="N40" s="212">
        <f t="shared" si="4"/>
        <v>3.6499999999999998E-2</v>
      </c>
      <c r="O40" s="212">
        <v>900</v>
      </c>
      <c r="P40" s="334">
        <f>prud_nut_data[[#This Row],[PKU trio (Unflavoured)]]/30</f>
        <v>30</v>
      </c>
      <c r="Q40" s="212">
        <v>0.31</v>
      </c>
      <c r="R40" s="212">
        <v>3.1E-2</v>
      </c>
      <c r="S40" s="212">
        <v>0.59</v>
      </c>
      <c r="T40" s="212">
        <v>2.9499999999999998E-2</v>
      </c>
      <c r="U40" s="212">
        <v>0.28999999999999998</v>
      </c>
      <c r="V40" s="212">
        <v>2.8999999999999998E-2</v>
      </c>
      <c r="W40" s="212"/>
      <c r="X40" s="212" t="e">
        <f>prud_nut_data[[#This Row],[Custom Product 1]]/$W$6</f>
        <v>#DIV/0!</v>
      </c>
      <c r="Y40" s="212"/>
      <c r="Z40" s="212" t="e">
        <f>prud_nut_data[[#This Row],[Custom Product 2]]/$Y$6</f>
        <v>#DIV/0!</v>
      </c>
      <c r="AA40" s="212"/>
      <c r="AB40" s="212" t="e">
        <f>prud_nut_data[[#This Row],[Custom Product 3]]/$AA$6</f>
        <v>#DIV/0!</v>
      </c>
      <c r="AC40" s="212"/>
      <c r="AD40" s="212" t="e">
        <f>prud_nut_data[[#This Row],[Custom Product 4]]/$AC$6</f>
        <v>#DIV/0!</v>
      </c>
      <c r="AE40" s="212"/>
      <c r="AF40" s="212" t="e">
        <f>prud_nut_data[[#This Row],[Custom Product 5]]/$AE$6</f>
        <v>#DIV/0!</v>
      </c>
      <c r="AG40" s="212"/>
      <c r="AH40" s="212" t="e">
        <f>prud_nut_data[[#This Row],[Custom Product 6]]/$AG$6</f>
        <v>#DIV/0!</v>
      </c>
      <c r="AI40" s="212"/>
      <c r="AJ40" s="212" t="e">
        <f>prud_nut_data[[#This Row],[Custom Product 7]]/$AI$6</f>
        <v>#DIV/0!</v>
      </c>
      <c r="AK40" s="212"/>
      <c r="AL40" s="212" t="e">
        <f>prud_nut_data[[#This Row],[Custom Product 8]]/$AK$6</f>
        <v>#DIV/0!</v>
      </c>
      <c r="AM40" s="212"/>
      <c r="AN40" s="212" t="e">
        <f>prud_nut_data[[#This Row],[Custom Product 9]]/$AM$6</f>
        <v>#DIV/0!</v>
      </c>
      <c r="AO40" s="212"/>
      <c r="AP40" s="212" t="e">
        <f>prud_nut_data[[#This Row],[Custom Product 10]]/$AO$6</f>
        <v>#DIV/0!</v>
      </c>
      <c r="AQ40" s="122"/>
      <c r="AR40" s="2"/>
      <c r="AS40" s="22"/>
      <c r="AT40" s="22"/>
      <c r="AU40" s="22"/>
      <c r="AV40" s="22"/>
      <c r="AW40" s="2"/>
      <c r="AX40"/>
      <c r="AY40"/>
      <c r="AZ40"/>
      <c r="BA40"/>
      <c r="BB40"/>
      <c r="BC40"/>
      <c r="BD40"/>
      <c r="BE40"/>
      <c r="BF40"/>
      <c r="BG40"/>
      <c r="BH40"/>
      <c r="BI40"/>
      <c r="BJ40"/>
      <c r="BK40"/>
      <c r="BL40"/>
      <c r="BM40"/>
      <c r="BN40"/>
      <c r="BO40"/>
      <c r="BP40"/>
      <c r="BQ40"/>
      <c r="BR40"/>
      <c r="BS40"/>
      <c r="BT40"/>
      <c r="BU40"/>
      <c r="BV40"/>
      <c r="BW40"/>
      <c r="BX40"/>
      <c r="BY40"/>
      <c r="BZ40"/>
      <c r="CA40"/>
      <c r="CB40"/>
      <c r="CC40"/>
      <c r="CD40"/>
      <c r="CE40"/>
      <c r="CF40"/>
    </row>
    <row r="41" spans="1:84" x14ac:dyDescent="0.25">
      <c r="A41" s="12" t="s">
        <v>77</v>
      </c>
      <c r="B41" s="2" t="s">
        <v>41</v>
      </c>
      <c r="C41" s="331">
        <v>7.4</v>
      </c>
      <c r="D41" s="221">
        <f>prud_nut_data[[#This Row],[PKU sphere  ]]/20</f>
        <v>0.37</v>
      </c>
      <c r="E41" s="220">
        <v>6.6</v>
      </c>
      <c r="F41" s="221">
        <f>prud_nut_data[[#This Row],[PKU sphere Liquid]]/20</f>
        <v>0.32999999999999996</v>
      </c>
      <c r="G41" s="10">
        <v>7.3</v>
      </c>
      <c r="H41" s="28">
        <f t="shared" si="1"/>
        <v>0.36499999999999999</v>
      </c>
      <c r="I41" s="10">
        <v>5.8</v>
      </c>
      <c r="J41" s="28">
        <f t="shared" si="2"/>
        <v>0.28999999999999998</v>
      </c>
      <c r="K41" s="10">
        <v>5.6</v>
      </c>
      <c r="L41" s="28">
        <f t="shared" si="3"/>
        <v>0.27999999999999997</v>
      </c>
      <c r="M41" s="10">
        <v>5.6</v>
      </c>
      <c r="N41" s="212">
        <f t="shared" si="4"/>
        <v>0.27999999999999997</v>
      </c>
      <c r="O41" s="212">
        <v>10.8</v>
      </c>
      <c r="P41" s="334">
        <f>prud_nut_data[[#This Row],[PKU trio (Unflavoured)]]/30</f>
        <v>0.36000000000000004</v>
      </c>
      <c r="Q41" s="212">
        <v>3.17</v>
      </c>
      <c r="R41" s="212">
        <v>0.317</v>
      </c>
      <c r="S41" s="212">
        <v>4.7300000000000004</v>
      </c>
      <c r="T41" s="212">
        <v>0.23650000000000002</v>
      </c>
      <c r="U41" s="212">
        <v>2.37</v>
      </c>
      <c r="V41" s="212">
        <v>0.23700000000000002</v>
      </c>
      <c r="W41" s="212"/>
      <c r="X41" s="212" t="e">
        <f>prud_nut_data[[#This Row],[Custom Product 1]]/$W$6</f>
        <v>#DIV/0!</v>
      </c>
      <c r="Y41" s="212"/>
      <c r="Z41" s="212" t="e">
        <f>prud_nut_data[[#This Row],[Custom Product 2]]/$Y$6</f>
        <v>#DIV/0!</v>
      </c>
      <c r="AA41" s="212"/>
      <c r="AB41" s="212" t="e">
        <f>prud_nut_data[[#This Row],[Custom Product 3]]/$AA$6</f>
        <v>#DIV/0!</v>
      </c>
      <c r="AC41" s="212"/>
      <c r="AD41" s="212" t="e">
        <f>prud_nut_data[[#This Row],[Custom Product 4]]/$AC$6</f>
        <v>#DIV/0!</v>
      </c>
      <c r="AE41" s="212"/>
      <c r="AF41" s="212" t="e">
        <f>prud_nut_data[[#This Row],[Custom Product 5]]/$AE$6</f>
        <v>#DIV/0!</v>
      </c>
      <c r="AG41" s="212"/>
      <c r="AH41" s="212" t="e">
        <f>prud_nut_data[[#This Row],[Custom Product 6]]/$AG$6</f>
        <v>#DIV/0!</v>
      </c>
      <c r="AI41" s="212"/>
      <c r="AJ41" s="212" t="e">
        <f>prud_nut_data[[#This Row],[Custom Product 7]]/$AI$6</f>
        <v>#DIV/0!</v>
      </c>
      <c r="AK41" s="212"/>
      <c r="AL41" s="212" t="e">
        <f>prud_nut_data[[#This Row],[Custom Product 8]]/$AK$6</f>
        <v>#DIV/0!</v>
      </c>
      <c r="AM41" s="212"/>
      <c r="AN41" s="212" t="e">
        <f>prud_nut_data[[#This Row],[Custom Product 9]]/$AM$6</f>
        <v>#DIV/0!</v>
      </c>
      <c r="AO41" s="212"/>
      <c r="AP41" s="212" t="e">
        <f>prud_nut_data[[#This Row],[Custom Product 10]]/$AO$6</f>
        <v>#DIV/0!</v>
      </c>
      <c r="AQ41" s="122"/>
      <c r="AR41" s="2"/>
      <c r="AS41" s="2"/>
      <c r="AT41" s="2"/>
      <c r="AU41" s="2"/>
      <c r="AV41" s="2"/>
      <c r="AW41" s="2"/>
      <c r="AX41"/>
      <c r="AY41"/>
      <c r="AZ41"/>
      <c r="BA41"/>
      <c r="BB41"/>
      <c r="BC41"/>
      <c r="BD41"/>
      <c r="BE41"/>
      <c r="BF41"/>
      <c r="BG41"/>
      <c r="BH41"/>
      <c r="BI41"/>
      <c r="BJ41"/>
      <c r="BK41"/>
      <c r="BL41"/>
      <c r="BM41"/>
      <c r="BN41"/>
      <c r="BO41"/>
      <c r="BP41"/>
      <c r="BQ41"/>
      <c r="BR41"/>
      <c r="BS41"/>
      <c r="BT41"/>
      <c r="BU41"/>
      <c r="BV41"/>
      <c r="BW41"/>
      <c r="BX41"/>
      <c r="BY41"/>
      <c r="BZ41"/>
      <c r="CA41"/>
      <c r="CB41"/>
      <c r="CC41"/>
      <c r="CD41"/>
      <c r="CE41"/>
      <c r="CF41"/>
    </row>
    <row r="42" spans="1:84" x14ac:dyDescent="0.25">
      <c r="A42" s="12" t="s">
        <v>78</v>
      </c>
      <c r="B42" s="2" t="s">
        <v>41</v>
      </c>
      <c r="C42" s="331">
        <v>0.4</v>
      </c>
      <c r="D42" s="221">
        <f>prud_nut_data[[#This Row],[PKU sphere  ]]/20</f>
        <v>0.02</v>
      </c>
      <c r="E42" s="220">
        <v>0.4</v>
      </c>
      <c r="F42" s="221">
        <f>prud_nut_data[[#This Row],[PKU sphere Liquid]]/20</f>
        <v>0.02</v>
      </c>
      <c r="G42" s="10">
        <v>1.1000000000000001</v>
      </c>
      <c r="H42" s="28">
        <f t="shared" si="1"/>
        <v>5.5000000000000007E-2</v>
      </c>
      <c r="I42" s="10">
        <v>0.51</v>
      </c>
      <c r="J42" s="28">
        <f t="shared" si="2"/>
        <v>2.5500000000000002E-2</v>
      </c>
      <c r="K42" s="10">
        <v>0.5</v>
      </c>
      <c r="L42" s="28">
        <f t="shared" si="3"/>
        <v>2.5000000000000001E-2</v>
      </c>
      <c r="M42" s="10">
        <v>0.5</v>
      </c>
      <c r="N42" s="212">
        <f t="shared" si="4"/>
        <v>2.5000000000000001E-2</v>
      </c>
      <c r="O42" s="212">
        <v>1.6</v>
      </c>
      <c r="P42" s="334">
        <f>prud_nut_data[[#This Row],[PKU trio (Unflavoured)]]/30</f>
        <v>5.3333333333333337E-2</v>
      </c>
      <c r="Q42" s="212">
        <v>0.31</v>
      </c>
      <c r="R42" s="212">
        <v>3.1E-2</v>
      </c>
      <c r="S42" s="212">
        <v>1.05</v>
      </c>
      <c r="T42" s="212">
        <v>5.2500000000000005E-2</v>
      </c>
      <c r="U42" s="212">
        <v>0.52</v>
      </c>
      <c r="V42" s="212">
        <v>5.2000000000000005E-2</v>
      </c>
      <c r="W42" s="212"/>
      <c r="X42" s="212" t="e">
        <f>prud_nut_data[[#This Row],[Custom Product 1]]/$W$6</f>
        <v>#DIV/0!</v>
      </c>
      <c r="Y42" s="212"/>
      <c r="Z42" s="212" t="e">
        <f>prud_nut_data[[#This Row],[Custom Product 2]]/$Y$6</f>
        <v>#DIV/0!</v>
      </c>
      <c r="AA42" s="212"/>
      <c r="AB42" s="212" t="e">
        <f>prud_nut_data[[#This Row],[Custom Product 3]]/$AA$6</f>
        <v>#DIV/0!</v>
      </c>
      <c r="AC42" s="212"/>
      <c r="AD42" s="212" t="e">
        <f>prud_nut_data[[#This Row],[Custom Product 4]]/$AC$6</f>
        <v>#DIV/0!</v>
      </c>
      <c r="AE42" s="212"/>
      <c r="AF42" s="212" t="e">
        <f>prud_nut_data[[#This Row],[Custom Product 5]]/$AE$6</f>
        <v>#DIV/0!</v>
      </c>
      <c r="AG42" s="212"/>
      <c r="AH42" s="212" t="e">
        <f>prud_nut_data[[#This Row],[Custom Product 6]]/$AG$6</f>
        <v>#DIV/0!</v>
      </c>
      <c r="AI42" s="212"/>
      <c r="AJ42" s="212" t="e">
        <f>prud_nut_data[[#This Row],[Custom Product 7]]/$AI$6</f>
        <v>#DIV/0!</v>
      </c>
      <c r="AK42" s="212"/>
      <c r="AL42" s="212" t="e">
        <f>prud_nut_data[[#This Row],[Custom Product 8]]/$AK$6</f>
        <v>#DIV/0!</v>
      </c>
      <c r="AM42" s="212"/>
      <c r="AN42" s="212" t="e">
        <f>prud_nut_data[[#This Row],[Custom Product 9]]/$AM$6</f>
        <v>#DIV/0!</v>
      </c>
      <c r="AO42" s="212"/>
      <c r="AP42" s="212" t="e">
        <f>prud_nut_data[[#This Row],[Custom Product 10]]/$AO$6</f>
        <v>#DIV/0!</v>
      </c>
      <c r="AQ42" s="122"/>
      <c r="AR42" s="2"/>
      <c r="AS42" s="2"/>
      <c r="AT42" s="2"/>
      <c r="AU42" s="2"/>
      <c r="AV42" s="2"/>
      <c r="AW42" s="2"/>
      <c r="AX42"/>
      <c r="AY42"/>
      <c r="AZ42"/>
      <c r="BA42"/>
      <c r="BB42"/>
      <c r="BC42"/>
      <c r="BD42"/>
      <c r="BE42"/>
      <c r="BF42"/>
      <c r="BG42"/>
      <c r="BH42"/>
      <c r="BI42"/>
      <c r="BJ42"/>
      <c r="BK42"/>
      <c r="BL42"/>
      <c r="BM42"/>
      <c r="BN42"/>
      <c r="BO42"/>
      <c r="BP42"/>
      <c r="BQ42"/>
      <c r="BR42"/>
      <c r="BS42"/>
      <c r="BT42"/>
      <c r="BU42"/>
      <c r="BV42"/>
      <c r="BW42"/>
      <c r="BX42"/>
      <c r="BY42"/>
      <c r="BZ42"/>
      <c r="CA42"/>
      <c r="CB42"/>
      <c r="CC42"/>
      <c r="CD42"/>
      <c r="CE42"/>
      <c r="CF42"/>
    </row>
    <row r="43" spans="1:84" ht="13.5" customHeight="1" x14ac:dyDescent="0.25">
      <c r="A43" s="12" t="s">
        <v>79</v>
      </c>
      <c r="B43" s="2" t="s">
        <v>48</v>
      </c>
      <c r="C43" s="331">
        <v>84</v>
      </c>
      <c r="D43" s="221">
        <f>prud_nut_data[[#This Row],[PKU sphere  ]]/20</f>
        <v>4.2</v>
      </c>
      <c r="E43" s="220">
        <v>83</v>
      </c>
      <c r="F43" s="221">
        <f>prud_nut_data[[#This Row],[PKU sphere Liquid]]/20</f>
        <v>4.1500000000000004</v>
      </c>
      <c r="G43" s="10">
        <v>85.7</v>
      </c>
      <c r="H43" s="28">
        <f t="shared" si="1"/>
        <v>4.2850000000000001</v>
      </c>
      <c r="I43" s="10">
        <v>85</v>
      </c>
      <c r="J43" s="28">
        <f t="shared" si="2"/>
        <v>4.25</v>
      </c>
      <c r="K43" s="10">
        <v>85</v>
      </c>
      <c r="L43" s="28">
        <f t="shared" si="3"/>
        <v>4.25</v>
      </c>
      <c r="M43" s="10">
        <v>85</v>
      </c>
      <c r="N43" s="212">
        <f t="shared" si="4"/>
        <v>4.25</v>
      </c>
      <c r="O43" s="212">
        <v>126</v>
      </c>
      <c r="P43" s="334">
        <f>prud_nut_data[[#This Row],[PKU trio (Unflavoured)]]/30</f>
        <v>4.2</v>
      </c>
      <c r="Q43" s="212">
        <v>64</v>
      </c>
      <c r="R43" s="212">
        <v>6.4</v>
      </c>
      <c r="S43" s="212">
        <v>93</v>
      </c>
      <c r="T43" s="212">
        <v>4.6500000000000004</v>
      </c>
      <c r="U43" s="212">
        <v>47</v>
      </c>
      <c r="V43" s="212">
        <v>4.7</v>
      </c>
      <c r="W43" s="212"/>
      <c r="X43" s="212" t="e">
        <f>prud_nut_data[[#This Row],[Custom Product 1]]/$W$6</f>
        <v>#DIV/0!</v>
      </c>
      <c r="Y43" s="212"/>
      <c r="Z43" s="212" t="e">
        <f>prud_nut_data[[#This Row],[Custom Product 2]]/$Y$6</f>
        <v>#DIV/0!</v>
      </c>
      <c r="AA43" s="212"/>
      <c r="AB43" s="212" t="e">
        <f>prud_nut_data[[#This Row],[Custom Product 3]]/$AA$6</f>
        <v>#DIV/0!</v>
      </c>
      <c r="AC43" s="212"/>
      <c r="AD43" s="212" t="e">
        <f>prud_nut_data[[#This Row],[Custom Product 4]]/$AC$6</f>
        <v>#DIV/0!</v>
      </c>
      <c r="AE43" s="212"/>
      <c r="AF43" s="212" t="e">
        <f>prud_nut_data[[#This Row],[Custom Product 5]]/$AE$6</f>
        <v>#DIV/0!</v>
      </c>
      <c r="AG43" s="212"/>
      <c r="AH43" s="212" t="e">
        <f>prud_nut_data[[#This Row],[Custom Product 6]]/$AG$6</f>
        <v>#DIV/0!</v>
      </c>
      <c r="AI43" s="212"/>
      <c r="AJ43" s="212" t="e">
        <f>prud_nut_data[[#This Row],[Custom Product 7]]/$AI$6</f>
        <v>#DIV/0!</v>
      </c>
      <c r="AK43" s="212"/>
      <c r="AL43" s="212" t="e">
        <f>prud_nut_data[[#This Row],[Custom Product 8]]/$AK$6</f>
        <v>#DIV/0!</v>
      </c>
      <c r="AM43" s="212"/>
      <c r="AN43" s="212" t="e">
        <f>prud_nut_data[[#This Row],[Custom Product 9]]/$AM$6</f>
        <v>#DIV/0!</v>
      </c>
      <c r="AO43" s="212"/>
      <c r="AP43" s="212" t="e">
        <f>prud_nut_data[[#This Row],[Custom Product 10]]/$AO$6</f>
        <v>#DIV/0!</v>
      </c>
      <c r="AQ43" s="122"/>
      <c r="AR43" s="2"/>
      <c r="AS43" s="2"/>
      <c r="AT43" s="2"/>
      <c r="AU43" s="2"/>
      <c r="AV43" s="2"/>
      <c r="AW43" s="2"/>
      <c r="AX43"/>
      <c r="AY43"/>
      <c r="AZ43"/>
      <c r="BA43"/>
      <c r="BB43"/>
      <c r="BC43"/>
      <c r="BD43"/>
      <c r="BE43"/>
      <c r="BF43"/>
      <c r="BG43"/>
      <c r="BH43"/>
      <c r="BI43"/>
      <c r="BJ43"/>
      <c r="BK43"/>
      <c r="BL43"/>
      <c r="BM43"/>
      <c r="BN43"/>
      <c r="BO43"/>
      <c r="BP43"/>
      <c r="BQ43"/>
      <c r="BR43"/>
      <c r="BS43"/>
      <c r="BT43"/>
      <c r="BU43"/>
      <c r="BV43"/>
      <c r="BW43"/>
      <c r="BX43"/>
      <c r="BY43"/>
      <c r="BZ43"/>
      <c r="CA43"/>
      <c r="CB43"/>
      <c r="CC43"/>
      <c r="CD43"/>
      <c r="CE43"/>
      <c r="CF43"/>
    </row>
    <row r="44" spans="1:84" x14ac:dyDescent="0.25">
      <c r="A44" s="12" t="s">
        <v>80</v>
      </c>
      <c r="B44" s="2" t="s">
        <v>48</v>
      </c>
      <c r="C44" s="331">
        <v>20</v>
      </c>
      <c r="D44" s="221">
        <f>prud_nut_data[[#This Row],[PKU sphere  ]]/20</f>
        <v>1</v>
      </c>
      <c r="E44" s="220">
        <v>20</v>
      </c>
      <c r="F44" s="221">
        <f>prud_nut_data[[#This Row],[PKU sphere Liquid]]/20</f>
        <v>1</v>
      </c>
      <c r="G44" s="10">
        <v>49</v>
      </c>
      <c r="H44" s="28">
        <f t="shared" si="1"/>
        <v>2.4500000000000002</v>
      </c>
      <c r="I44" s="10">
        <v>24</v>
      </c>
      <c r="J44" s="28">
        <f t="shared" si="2"/>
        <v>1.2</v>
      </c>
      <c r="K44" s="10">
        <v>23</v>
      </c>
      <c r="L44" s="28">
        <f t="shared" si="3"/>
        <v>1.1499999999999999</v>
      </c>
      <c r="M44" s="10">
        <v>23</v>
      </c>
      <c r="N44" s="212">
        <f t="shared" si="4"/>
        <v>1.1499999999999999</v>
      </c>
      <c r="O44" s="212">
        <v>72</v>
      </c>
      <c r="P44" s="334">
        <f>prud_nut_data[[#This Row],[PKU trio (Unflavoured)]]/30</f>
        <v>2.4</v>
      </c>
      <c r="Q44" s="212">
        <v>17</v>
      </c>
      <c r="R44" s="212">
        <v>1.7</v>
      </c>
      <c r="S44" s="212">
        <v>32</v>
      </c>
      <c r="T44" s="212">
        <v>1.6</v>
      </c>
      <c r="U44" s="212">
        <v>16</v>
      </c>
      <c r="V44" s="212">
        <v>1.6</v>
      </c>
      <c r="W44" s="212"/>
      <c r="X44" s="212" t="e">
        <f>prud_nut_data[[#This Row],[Custom Product 1]]/$W$6</f>
        <v>#DIV/0!</v>
      </c>
      <c r="Y44" s="212"/>
      <c r="Z44" s="212" t="e">
        <f>prud_nut_data[[#This Row],[Custom Product 2]]/$Y$6</f>
        <v>#DIV/0!</v>
      </c>
      <c r="AA44" s="212"/>
      <c r="AB44" s="212" t="e">
        <f>prud_nut_data[[#This Row],[Custom Product 3]]/$AA$6</f>
        <v>#DIV/0!</v>
      </c>
      <c r="AC44" s="212"/>
      <c r="AD44" s="212" t="e">
        <f>prud_nut_data[[#This Row],[Custom Product 4]]/$AC$6</f>
        <v>#DIV/0!</v>
      </c>
      <c r="AE44" s="212"/>
      <c r="AF44" s="212" t="e">
        <f>prud_nut_data[[#This Row],[Custom Product 5]]/$AE$6</f>
        <v>#DIV/0!</v>
      </c>
      <c r="AG44" s="212"/>
      <c r="AH44" s="212" t="e">
        <f>prud_nut_data[[#This Row],[Custom Product 6]]/$AG$6</f>
        <v>#DIV/0!</v>
      </c>
      <c r="AI44" s="212"/>
      <c r="AJ44" s="212" t="e">
        <f>prud_nut_data[[#This Row],[Custom Product 7]]/$AI$6</f>
        <v>#DIV/0!</v>
      </c>
      <c r="AK44" s="212"/>
      <c r="AL44" s="212" t="e">
        <f>prud_nut_data[[#This Row],[Custom Product 8]]/$AK$6</f>
        <v>#DIV/0!</v>
      </c>
      <c r="AM44" s="212"/>
      <c r="AN44" s="212" t="e">
        <f>prud_nut_data[[#This Row],[Custom Product 9]]/$AM$6</f>
        <v>#DIV/0!</v>
      </c>
      <c r="AO44" s="212"/>
      <c r="AP44" s="212" t="e">
        <f>prud_nut_data[[#This Row],[Custom Product 10]]/$AO$6</f>
        <v>#DIV/0!</v>
      </c>
      <c r="AQ44" s="122"/>
      <c r="AR44" s="22" t="s">
        <v>61</v>
      </c>
      <c r="AS44" s="2"/>
      <c r="AT44" s="2"/>
      <c r="AU44" s="2"/>
      <c r="AV44" s="2"/>
      <c r="AW44" s="22"/>
      <c r="AX44"/>
      <c r="AY44"/>
      <c r="AZ44"/>
      <c r="BA44"/>
      <c r="BB44"/>
      <c r="BC44"/>
      <c r="BD44"/>
      <c r="BE44"/>
      <c r="BF44"/>
      <c r="BG44"/>
      <c r="BH44"/>
      <c r="BI44"/>
      <c r="BJ44"/>
      <c r="BK44"/>
      <c r="BL44"/>
      <c r="BM44"/>
      <c r="BN44"/>
      <c r="BO44"/>
      <c r="BP44"/>
      <c r="BQ44"/>
      <c r="BR44"/>
      <c r="BS44"/>
      <c r="BT44"/>
      <c r="BU44"/>
      <c r="BV44"/>
      <c r="BW44"/>
      <c r="BX44"/>
      <c r="BY44"/>
      <c r="BZ44"/>
      <c r="CA44"/>
      <c r="CB44"/>
      <c r="CC44"/>
      <c r="CD44"/>
      <c r="CE44"/>
      <c r="CF44"/>
    </row>
    <row r="45" spans="1:84" ht="15" customHeight="1" x14ac:dyDescent="0.25">
      <c r="A45" s="12"/>
      <c r="B45" s="2" t="s">
        <v>48</v>
      </c>
      <c r="C45" s="331"/>
      <c r="D45" s="221">
        <f>prud_nut_data[[#This Row],[PKU sphere  ]]/20</f>
        <v>0</v>
      </c>
      <c r="E45" s="220"/>
      <c r="F45" s="221"/>
      <c r="G45" s="10"/>
      <c r="H45" s="28"/>
      <c r="I45" s="10"/>
      <c r="J45" s="28"/>
      <c r="K45" s="10"/>
      <c r="L45" s="28"/>
      <c r="M45" s="10"/>
      <c r="N45" s="212"/>
      <c r="O45" s="212"/>
      <c r="P45" s="334">
        <f>prud_nut_data[[#This Row],[PKU trio (Unflavoured)]]/30</f>
        <v>0</v>
      </c>
      <c r="Q45" s="212"/>
      <c r="R45" s="212">
        <v>0</v>
      </c>
      <c r="S45" s="212"/>
      <c r="T45" s="212">
        <v>0</v>
      </c>
      <c r="U45" s="212"/>
      <c r="V45" s="212">
        <v>0</v>
      </c>
      <c r="W45" s="212"/>
      <c r="X45" s="212" t="e">
        <f>prud_nut_data[[#This Row],[Custom Product 1]]/$W$6</f>
        <v>#DIV/0!</v>
      </c>
      <c r="Y45" s="212"/>
      <c r="Z45" s="212" t="e">
        <f>prud_nut_data[[#This Row],[Custom Product 2]]/$Y$6</f>
        <v>#DIV/0!</v>
      </c>
      <c r="AA45" s="212"/>
      <c r="AB45" s="212" t="e">
        <f>prud_nut_data[[#This Row],[Custom Product 3]]/$AA$6</f>
        <v>#DIV/0!</v>
      </c>
      <c r="AC45" s="212"/>
      <c r="AD45" s="212" t="e">
        <f>prud_nut_data[[#This Row],[Custom Product 4]]/$AC$6</f>
        <v>#DIV/0!</v>
      </c>
      <c r="AE45" s="212"/>
      <c r="AF45" s="212" t="e">
        <f>prud_nut_data[[#This Row],[Custom Product 5]]/$AE$6</f>
        <v>#DIV/0!</v>
      </c>
      <c r="AG45" s="212"/>
      <c r="AH45" s="212" t="e">
        <f>prud_nut_data[[#This Row],[Custom Product 6]]/$AG$6</f>
        <v>#DIV/0!</v>
      </c>
      <c r="AI45" s="212"/>
      <c r="AJ45" s="212" t="e">
        <f>prud_nut_data[[#This Row],[Custom Product 7]]/$AI$6</f>
        <v>#DIV/0!</v>
      </c>
      <c r="AK45" s="212"/>
      <c r="AL45" s="212" t="e">
        <f>prud_nut_data[[#This Row],[Custom Product 8]]/$AK$6</f>
        <v>#DIV/0!</v>
      </c>
      <c r="AM45" s="212"/>
      <c r="AN45" s="212" t="e">
        <f>prud_nut_data[[#This Row],[Custom Product 9]]/$AM$6</f>
        <v>#DIV/0!</v>
      </c>
      <c r="AO45" s="212"/>
      <c r="AP45" s="212" t="e">
        <f>prud_nut_data[[#This Row],[Custom Product 10]]/$AO$6</f>
        <v>#DIV/0!</v>
      </c>
      <c r="AQ45" s="122"/>
      <c r="AR45" s="22" t="s">
        <v>62</v>
      </c>
      <c r="AS45" s="2"/>
      <c r="AT45" s="2"/>
      <c r="AU45" s="2"/>
      <c r="AV45" s="2"/>
      <c r="AW45" s="22"/>
      <c r="AX45"/>
      <c r="AY45"/>
      <c r="AZ45"/>
      <c r="BA45"/>
      <c r="BB45"/>
      <c r="BC45"/>
      <c r="BD45"/>
      <c r="BE45"/>
      <c r="BF45"/>
      <c r="BG45"/>
      <c r="BH45"/>
      <c r="BI45"/>
      <c r="BJ45"/>
      <c r="BK45"/>
      <c r="BL45"/>
      <c r="BM45"/>
      <c r="BN45"/>
      <c r="BO45"/>
      <c r="BP45"/>
      <c r="BQ45"/>
      <c r="BR45"/>
      <c r="BS45"/>
      <c r="BT45"/>
      <c r="BU45"/>
      <c r="BV45"/>
      <c r="BW45"/>
      <c r="BX45"/>
      <c r="BY45"/>
      <c r="BZ45"/>
      <c r="CA45"/>
      <c r="CB45"/>
      <c r="CC45"/>
      <c r="CD45"/>
      <c r="CE45"/>
      <c r="CF45"/>
    </row>
    <row r="46" spans="1:84" ht="15" customHeight="1" x14ac:dyDescent="0.25">
      <c r="A46" s="12" t="s">
        <v>81</v>
      </c>
      <c r="B46" s="2" t="s">
        <v>48</v>
      </c>
      <c r="C46" s="331">
        <v>30</v>
      </c>
      <c r="D46" s="221">
        <f>prud_nut_data[[#This Row],[PKU sphere  ]]/20</f>
        <v>1.5</v>
      </c>
      <c r="E46" s="220">
        <v>31</v>
      </c>
      <c r="F46" s="221">
        <f>prud_nut_data[[#This Row],[PKU sphere Liquid]]/20</f>
        <v>1.55</v>
      </c>
      <c r="G46" s="10">
        <v>29.9</v>
      </c>
      <c r="H46" s="28">
        <f t="shared" si="1"/>
        <v>1.4949999999999999</v>
      </c>
      <c r="I46" s="10">
        <v>27</v>
      </c>
      <c r="J46" s="28">
        <f t="shared" si="2"/>
        <v>1.35</v>
      </c>
      <c r="K46" s="10">
        <v>26</v>
      </c>
      <c r="L46" s="28">
        <f t="shared" si="3"/>
        <v>1.3</v>
      </c>
      <c r="M46" s="10">
        <v>26</v>
      </c>
      <c r="N46" s="212">
        <f>(M46/20)*1</f>
        <v>1.3</v>
      </c>
      <c r="O46" s="212">
        <v>38</v>
      </c>
      <c r="P46" s="334">
        <f>prud_nut_data[[#This Row],[PKU trio (Unflavoured)]]/30</f>
        <v>1.2666666666666666</v>
      </c>
      <c r="Q46" s="212">
        <v>15</v>
      </c>
      <c r="R46" s="212">
        <v>1.5</v>
      </c>
      <c r="S46" s="212">
        <v>21</v>
      </c>
      <c r="T46" s="212">
        <v>1.05</v>
      </c>
      <c r="U46" s="212">
        <v>11</v>
      </c>
      <c r="V46" s="212">
        <v>1.1000000000000001</v>
      </c>
      <c r="W46" s="212"/>
      <c r="X46" s="212" t="e">
        <f>prud_nut_data[[#This Row],[Custom Product 1]]/$W$6</f>
        <v>#DIV/0!</v>
      </c>
      <c r="Y46" s="212"/>
      <c r="Z46" s="212" t="e">
        <f>prud_nut_data[[#This Row],[Custom Product 2]]/$Y$6</f>
        <v>#DIV/0!</v>
      </c>
      <c r="AA46" s="212"/>
      <c r="AB46" s="212" t="e">
        <f>prud_nut_data[[#This Row],[Custom Product 3]]/$AA$6</f>
        <v>#DIV/0!</v>
      </c>
      <c r="AC46" s="212"/>
      <c r="AD46" s="212" t="e">
        <f>prud_nut_data[[#This Row],[Custom Product 4]]/$AC$6</f>
        <v>#DIV/0!</v>
      </c>
      <c r="AE46" s="212"/>
      <c r="AF46" s="212" t="e">
        <f>prud_nut_data[[#This Row],[Custom Product 5]]/$AE$6</f>
        <v>#DIV/0!</v>
      </c>
      <c r="AG46" s="212"/>
      <c r="AH46" s="212" t="e">
        <f>prud_nut_data[[#This Row],[Custom Product 6]]/$AG$6</f>
        <v>#DIV/0!</v>
      </c>
      <c r="AI46" s="212"/>
      <c r="AJ46" s="212" t="e">
        <f>prud_nut_data[[#This Row],[Custom Product 7]]/$AI$6</f>
        <v>#DIV/0!</v>
      </c>
      <c r="AK46" s="212"/>
      <c r="AL46" s="212" t="e">
        <f>prud_nut_data[[#This Row],[Custom Product 8]]/$AK$6</f>
        <v>#DIV/0!</v>
      </c>
      <c r="AM46" s="212"/>
      <c r="AN46" s="212" t="e">
        <f>prud_nut_data[[#This Row],[Custom Product 9]]/$AM$6</f>
        <v>#DIV/0!</v>
      </c>
      <c r="AO46" s="212"/>
      <c r="AP46" s="212" t="e">
        <f>prud_nut_data[[#This Row],[Custom Product 10]]/$AO$6</f>
        <v>#DIV/0!</v>
      </c>
      <c r="AQ46" s="122"/>
      <c r="AR46" s="22"/>
      <c r="AS46" s="2"/>
      <c r="AT46" s="2"/>
      <c r="AU46" s="2"/>
      <c r="AV46" s="2"/>
      <c r="AW46" s="22"/>
      <c r="AX46"/>
      <c r="AY46"/>
      <c r="AZ46"/>
      <c r="BA46"/>
      <c r="BB46"/>
      <c r="BC46"/>
      <c r="BD46"/>
      <c r="BE46"/>
      <c r="BF46"/>
      <c r="BG46"/>
      <c r="BH46"/>
      <c r="BI46"/>
      <c r="BJ46"/>
      <c r="BK46"/>
      <c r="BL46"/>
      <c r="BM46"/>
      <c r="BN46"/>
      <c r="BO46"/>
      <c r="BP46"/>
      <c r="BQ46"/>
      <c r="BR46"/>
      <c r="BS46"/>
      <c r="BT46"/>
      <c r="BU46"/>
      <c r="BV46"/>
      <c r="BW46"/>
      <c r="BX46"/>
      <c r="BY46"/>
      <c r="BZ46"/>
      <c r="CA46"/>
      <c r="CB46"/>
      <c r="CC46"/>
      <c r="CD46"/>
      <c r="CE46"/>
      <c r="CF46"/>
    </row>
    <row r="47" spans="1:84" x14ac:dyDescent="0.25">
      <c r="A47" s="12" t="s">
        <v>82</v>
      </c>
      <c r="B47" s="2" t="s">
        <v>48</v>
      </c>
      <c r="C47" s="331">
        <v>12</v>
      </c>
      <c r="D47" s="221">
        <f>prud_nut_data[[#This Row],[PKU sphere  ]]/20</f>
        <v>0.6</v>
      </c>
      <c r="E47" s="220">
        <v>12</v>
      </c>
      <c r="F47" s="221">
        <f>prud_nut_data[[#This Row],[PKU sphere Liquid]]/20</f>
        <v>0.6</v>
      </c>
      <c r="G47" s="10">
        <v>29.9</v>
      </c>
      <c r="H47" s="28">
        <f t="shared" si="1"/>
        <v>1.4949999999999999</v>
      </c>
      <c r="I47" s="20">
        <v>14</v>
      </c>
      <c r="J47" s="28">
        <f t="shared" si="2"/>
        <v>0.7</v>
      </c>
      <c r="K47" s="10">
        <v>14</v>
      </c>
      <c r="L47" s="28">
        <f t="shared" si="3"/>
        <v>0.7</v>
      </c>
      <c r="M47" s="10">
        <v>14</v>
      </c>
      <c r="N47" s="212">
        <f>(M47/20)*1</f>
        <v>0.7</v>
      </c>
      <c r="O47" s="212">
        <v>44</v>
      </c>
      <c r="P47" s="334">
        <f>prud_nut_data[[#This Row],[PKU trio (Unflavoured)]]/30</f>
        <v>1.4666666666666666</v>
      </c>
      <c r="Q47" s="212">
        <v>12</v>
      </c>
      <c r="R47" s="212">
        <v>1.2</v>
      </c>
      <c r="S47" s="212">
        <v>17</v>
      </c>
      <c r="T47" s="212">
        <v>0.85</v>
      </c>
      <c r="U47" s="212">
        <v>8.4</v>
      </c>
      <c r="V47" s="212">
        <v>0.84000000000000008</v>
      </c>
      <c r="W47" s="212"/>
      <c r="X47" s="212" t="e">
        <f>prud_nut_data[[#This Row],[Custom Product 1]]/$W$6</f>
        <v>#DIV/0!</v>
      </c>
      <c r="Y47" s="212"/>
      <c r="Z47" s="212" t="e">
        <f>prud_nut_data[[#This Row],[Custom Product 2]]/$Y$6</f>
        <v>#DIV/0!</v>
      </c>
      <c r="AA47" s="212"/>
      <c r="AB47" s="212" t="e">
        <f>prud_nut_data[[#This Row],[Custom Product 3]]/$AA$6</f>
        <v>#DIV/0!</v>
      </c>
      <c r="AC47" s="212"/>
      <c r="AD47" s="212" t="e">
        <f>prud_nut_data[[#This Row],[Custom Product 4]]/$AC$6</f>
        <v>#DIV/0!</v>
      </c>
      <c r="AE47" s="212"/>
      <c r="AF47" s="212" t="e">
        <f>prud_nut_data[[#This Row],[Custom Product 5]]/$AE$6</f>
        <v>#DIV/0!</v>
      </c>
      <c r="AG47" s="212"/>
      <c r="AH47" s="212" t="e">
        <f>prud_nut_data[[#This Row],[Custom Product 6]]/$AG$6</f>
        <v>#DIV/0!</v>
      </c>
      <c r="AI47" s="212"/>
      <c r="AJ47" s="212" t="e">
        <f>prud_nut_data[[#This Row],[Custom Product 7]]/$AI$6</f>
        <v>#DIV/0!</v>
      </c>
      <c r="AK47" s="212"/>
      <c r="AL47" s="212" t="e">
        <f>prud_nut_data[[#This Row],[Custom Product 8]]/$AK$6</f>
        <v>#DIV/0!</v>
      </c>
      <c r="AM47" s="212"/>
      <c r="AN47" s="212" t="e">
        <f>prud_nut_data[[#This Row],[Custom Product 9]]/$AM$6</f>
        <v>#DIV/0!</v>
      </c>
      <c r="AO47" s="212"/>
      <c r="AP47" s="212" t="e">
        <f>prud_nut_data[[#This Row],[Custom Product 10]]/$AO$6</f>
        <v>#DIV/0!</v>
      </c>
      <c r="AQ47" s="122"/>
      <c r="AR47" s="22" t="s">
        <v>83</v>
      </c>
      <c r="AS47" s="2"/>
      <c r="AT47" s="2"/>
      <c r="AU47" s="2"/>
      <c r="AV47" s="2"/>
      <c r="AW47" s="22"/>
      <c r="AX47"/>
      <c r="AY47"/>
      <c r="AZ47"/>
      <c r="BA47"/>
      <c r="BB47"/>
      <c r="BC47"/>
      <c r="BD47"/>
      <c r="BE47"/>
      <c r="BF47"/>
      <c r="BG47"/>
      <c r="BH47"/>
      <c r="BI47"/>
      <c r="BJ47"/>
      <c r="BK47"/>
      <c r="BL47"/>
      <c r="BM47"/>
      <c r="BN47"/>
      <c r="BO47"/>
      <c r="BP47"/>
      <c r="BQ47"/>
      <c r="BR47"/>
      <c r="BS47"/>
      <c r="BT47"/>
      <c r="BU47"/>
      <c r="BV47"/>
      <c r="BW47"/>
      <c r="BX47"/>
      <c r="BY47"/>
      <c r="BZ47"/>
      <c r="CA47"/>
      <c r="CB47"/>
      <c r="CC47"/>
      <c r="CD47"/>
      <c r="CE47"/>
      <c r="CF47"/>
    </row>
    <row r="48" spans="1:84" x14ac:dyDescent="0.25">
      <c r="A48" s="44"/>
      <c r="B48" s="45" t="s">
        <v>350</v>
      </c>
      <c r="C48" s="56" t="s">
        <v>350</v>
      </c>
      <c r="D48" s="21" t="s">
        <v>350</v>
      </c>
      <c r="E48" s="223"/>
      <c r="F48" s="221"/>
      <c r="G48" s="46"/>
      <c r="H48" s="47"/>
      <c r="I48" s="46"/>
      <c r="J48" s="47"/>
      <c r="K48" s="46"/>
      <c r="L48" s="47"/>
      <c r="M48" s="46"/>
      <c r="N48" s="212"/>
      <c r="O48" s="212"/>
      <c r="P48" s="212"/>
      <c r="Q48" s="212"/>
      <c r="R48" s="212">
        <v>0</v>
      </c>
      <c r="S48" s="212"/>
      <c r="T48" s="212">
        <v>0</v>
      </c>
      <c r="U48" s="212"/>
      <c r="V48" s="212">
        <v>0</v>
      </c>
      <c r="W48" s="212"/>
      <c r="X48" s="212" t="e">
        <f>prud_nut_data[[#This Row],[Custom Product 1]]/$W$6</f>
        <v>#DIV/0!</v>
      </c>
      <c r="Y48" s="212"/>
      <c r="Z48" s="212" t="e">
        <f>prud_nut_data[[#This Row],[Custom Product 2]]/$Y$6</f>
        <v>#DIV/0!</v>
      </c>
      <c r="AA48" s="212"/>
      <c r="AB48" s="212" t="e">
        <f>prud_nut_data[[#This Row],[Custom Product 3]]/$AA$6</f>
        <v>#DIV/0!</v>
      </c>
      <c r="AC48" s="212"/>
      <c r="AD48" s="212" t="e">
        <f>prud_nut_data[[#This Row],[Custom Product 4]]/$AC$6</f>
        <v>#DIV/0!</v>
      </c>
      <c r="AE48" s="212"/>
      <c r="AF48" s="212" t="e">
        <f>prud_nut_data[[#This Row],[Custom Product 5]]/$AE$6</f>
        <v>#DIV/0!</v>
      </c>
      <c r="AG48" s="212"/>
      <c r="AH48" s="212" t="e">
        <f>prud_nut_data[[#This Row],[Custom Product 6]]/$AG$6</f>
        <v>#DIV/0!</v>
      </c>
      <c r="AI48" s="212"/>
      <c r="AJ48" s="212" t="e">
        <f>prud_nut_data[[#This Row],[Custom Product 7]]/$AI$6</f>
        <v>#DIV/0!</v>
      </c>
      <c r="AK48" s="212"/>
      <c r="AL48" s="212" t="e">
        <f>prud_nut_data[[#This Row],[Custom Product 8]]/$AK$6</f>
        <v>#DIV/0!</v>
      </c>
      <c r="AM48" s="212"/>
      <c r="AN48" s="212" t="e">
        <f>prud_nut_data[[#This Row],[Custom Product 9]]/$AM$6</f>
        <v>#DIV/0!</v>
      </c>
      <c r="AO48" s="212"/>
      <c r="AP48" s="212" t="e">
        <f>prud_nut_data[[#This Row],[Custom Product 10]]/$AO$6</f>
        <v>#DIV/0!</v>
      </c>
      <c r="AQ48" s="123"/>
      <c r="AR48" s="5" t="s">
        <v>62</v>
      </c>
      <c r="AS48" s="2"/>
      <c r="AT48" s="2"/>
      <c r="AU48" s="2"/>
      <c r="AV48" s="2"/>
      <c r="AW48" s="5"/>
      <c r="AX48"/>
      <c r="AY48"/>
      <c r="AZ48"/>
      <c r="BA48"/>
      <c r="BB48"/>
      <c r="BC48"/>
      <c r="BD48"/>
      <c r="BE48"/>
      <c r="BF48"/>
      <c r="BG48"/>
      <c r="BH48"/>
      <c r="BI48"/>
      <c r="BJ48"/>
      <c r="BK48"/>
      <c r="BL48"/>
      <c r="BM48"/>
      <c r="BN48"/>
      <c r="BO48"/>
      <c r="BP48"/>
      <c r="BQ48"/>
      <c r="BR48"/>
      <c r="BS48"/>
      <c r="BT48"/>
      <c r="BU48"/>
      <c r="BV48"/>
      <c r="BW48"/>
      <c r="BX48"/>
      <c r="BY48"/>
      <c r="BZ48"/>
      <c r="CA48"/>
      <c r="CB48"/>
      <c r="CC48"/>
      <c r="CD48"/>
      <c r="CE48"/>
      <c r="CF48"/>
    </row>
    <row r="49" spans="1:48" ht="409.5" customHeight="1" x14ac:dyDescent="0.25">
      <c r="G49" s="15"/>
      <c r="AS49" s="2"/>
      <c r="AT49" s="2"/>
      <c r="AU49" s="2"/>
      <c r="AV49" s="2"/>
    </row>
    <row r="50" spans="1:48" x14ac:dyDescent="0.25">
      <c r="A50" s="2" t="s">
        <v>177</v>
      </c>
      <c r="B50" s="2" t="s">
        <v>176</v>
      </c>
      <c r="C50" s="2" t="s">
        <v>178</v>
      </c>
      <c r="G50" s="5"/>
      <c r="AS50" s="2"/>
      <c r="AT50" s="2"/>
      <c r="AU50" s="2"/>
      <c r="AV50" s="2"/>
    </row>
    <row r="51" spans="1:48" x14ac:dyDescent="0.25">
      <c r="A51" s="2" t="s">
        <v>174</v>
      </c>
      <c r="B51" s="2"/>
      <c r="C51" s="2">
        <v>1</v>
      </c>
      <c r="G51" s="5"/>
      <c r="AS51" s="4"/>
      <c r="AT51" s="4"/>
      <c r="AU51" s="4"/>
      <c r="AV51" s="4"/>
    </row>
    <row r="52" spans="1:48" x14ac:dyDescent="0.25">
      <c r="A52" s="7" t="s">
        <v>175</v>
      </c>
      <c r="B52" s="7"/>
      <c r="C52" s="7">
        <v>2</v>
      </c>
      <c r="G52" s="5"/>
      <c r="AS52" s="2"/>
      <c r="AT52" s="2"/>
      <c r="AU52" s="2"/>
      <c r="AV52" s="2"/>
    </row>
    <row r="53" spans="1:48" ht="409.5" customHeight="1" x14ac:dyDescent="0.25">
      <c r="G53" s="5"/>
      <c r="AS53" s="2"/>
      <c r="AT53" s="2"/>
      <c r="AU53" s="2"/>
      <c r="AV53" s="2"/>
    </row>
    <row r="54" spans="1:48" x14ac:dyDescent="0.25">
      <c r="A54" s="48" t="s">
        <v>100</v>
      </c>
      <c r="B54" s="48" t="s">
        <v>104</v>
      </c>
      <c r="C54" s="48" t="s">
        <v>110</v>
      </c>
      <c r="D54" s="48" t="s">
        <v>105</v>
      </c>
      <c r="E54"/>
      <c r="F54"/>
      <c r="G54" s="5"/>
      <c r="AS54" s="2"/>
      <c r="AT54" s="2"/>
      <c r="AU54" s="2"/>
      <c r="AV54" s="2"/>
    </row>
    <row r="55" spans="1:48" ht="37.5" customHeight="1" x14ac:dyDescent="0.25">
      <c r="A55" s="235" t="s">
        <v>101</v>
      </c>
      <c r="B55">
        <v>4</v>
      </c>
      <c r="C55" s="133" t="s">
        <v>106</v>
      </c>
      <c r="D55" s="177"/>
      <c r="E55"/>
      <c r="F55"/>
      <c r="G55" s="5"/>
      <c r="AS55" s="2"/>
      <c r="AT55" s="2"/>
      <c r="AU55" s="2"/>
      <c r="AV55" s="2"/>
    </row>
    <row r="56" spans="1:48" ht="37.5" customHeight="1" x14ac:dyDescent="0.25">
      <c r="A56" s="236" t="s">
        <v>391</v>
      </c>
      <c r="B56">
        <v>6</v>
      </c>
      <c r="C56" s="133" t="s">
        <v>392</v>
      </c>
      <c r="D56" s="177"/>
      <c r="E56"/>
      <c r="F56"/>
      <c r="G56" s="5"/>
      <c r="AS56" s="2"/>
      <c r="AT56" s="2"/>
      <c r="AU56" s="2"/>
      <c r="AV56" s="2"/>
    </row>
    <row r="57" spans="1:48" ht="37.5" customHeight="1" x14ac:dyDescent="0.25">
      <c r="A57" s="235" t="s">
        <v>0</v>
      </c>
      <c r="B57">
        <v>8</v>
      </c>
      <c r="C57" s="133" t="s">
        <v>107</v>
      </c>
      <c r="D57" s="177"/>
      <c r="E57"/>
      <c r="F57"/>
      <c r="G57" s="5"/>
      <c r="AS57" s="2"/>
      <c r="AT57" s="2"/>
      <c r="AU57" s="2"/>
      <c r="AV57" s="2"/>
    </row>
    <row r="58" spans="1:48" ht="37.5" customHeight="1" x14ac:dyDescent="0.25">
      <c r="A58" s="235" t="s">
        <v>103</v>
      </c>
      <c r="B58">
        <v>10</v>
      </c>
      <c r="C58" s="133" t="s">
        <v>111</v>
      </c>
      <c r="D58" s="177"/>
      <c r="E58"/>
      <c r="F58"/>
      <c r="G58" s="5"/>
      <c r="AS58" s="22"/>
      <c r="AT58" s="22"/>
      <c r="AU58" s="22"/>
      <c r="AV58" s="22"/>
    </row>
    <row r="59" spans="1:48" ht="37.5" customHeight="1" x14ac:dyDescent="0.25">
      <c r="A59" s="235" t="s">
        <v>89</v>
      </c>
      <c r="B59" s="118">
        <v>12</v>
      </c>
      <c r="C59" s="133" t="s">
        <v>108</v>
      </c>
      <c r="D59" s="177"/>
      <c r="E59"/>
      <c r="F59"/>
      <c r="G59" s="5"/>
      <c r="AS59" s="22"/>
      <c r="AT59" s="22"/>
      <c r="AU59" s="22"/>
      <c r="AV59" s="22"/>
    </row>
    <row r="60" spans="1:48" ht="37.5" customHeight="1" x14ac:dyDescent="0.25">
      <c r="A60" s="235" t="s">
        <v>102</v>
      </c>
      <c r="B60" s="118">
        <v>14</v>
      </c>
      <c r="C60" s="133" t="s">
        <v>109</v>
      </c>
      <c r="D60" s="177"/>
      <c r="E60"/>
      <c r="F60"/>
      <c r="G60" s="5"/>
      <c r="AS60" s="22"/>
      <c r="AT60" s="22"/>
      <c r="AU60" s="22"/>
      <c r="AV60" s="22"/>
    </row>
    <row r="61" spans="1:48" ht="37.5" customHeight="1" x14ac:dyDescent="0.25">
      <c r="A61" s="236" t="s">
        <v>382</v>
      </c>
      <c r="B61" s="118">
        <v>16</v>
      </c>
      <c r="C61" s="133" t="s">
        <v>383</v>
      </c>
      <c r="D61" s="177"/>
      <c r="E61"/>
      <c r="F61"/>
      <c r="G61" s="5"/>
      <c r="AS61" s="22"/>
      <c r="AT61" s="22"/>
      <c r="AU61" s="22"/>
      <c r="AV61" s="22"/>
    </row>
    <row r="62" spans="1:48" ht="37.5" customHeight="1" x14ac:dyDescent="0.25">
      <c r="A62" s="236" t="s">
        <v>186</v>
      </c>
      <c r="B62" s="145">
        <v>18</v>
      </c>
      <c r="C62" s="133" t="s">
        <v>215</v>
      </c>
      <c r="D62" s="172"/>
      <c r="E62"/>
      <c r="F62"/>
      <c r="G62" s="5"/>
      <c r="AS62" s="22"/>
      <c r="AT62" s="22"/>
      <c r="AU62" s="22"/>
      <c r="AV62" s="22"/>
    </row>
    <row r="63" spans="1:48" ht="37.5" customHeight="1" x14ac:dyDescent="0.25">
      <c r="A63" s="236" t="s">
        <v>187</v>
      </c>
      <c r="B63" s="118">
        <v>20</v>
      </c>
      <c r="C63" s="133" t="s">
        <v>216</v>
      </c>
      <c r="D63" s="177"/>
      <c r="E63"/>
      <c r="F63"/>
      <c r="G63" s="5"/>
      <c r="AS63" s="5"/>
      <c r="AT63" s="5"/>
      <c r="AU63" s="5"/>
      <c r="AV63" s="5"/>
    </row>
    <row r="64" spans="1:48" ht="37.5" customHeight="1" x14ac:dyDescent="0.25">
      <c r="A64" s="236" t="s">
        <v>188</v>
      </c>
      <c r="B64" s="118">
        <v>22</v>
      </c>
      <c r="C64" s="133" t="s">
        <v>366</v>
      </c>
      <c r="D64" s="177"/>
      <c r="E64"/>
      <c r="F64"/>
      <c r="G64" s="5"/>
    </row>
    <row r="65" spans="1:7" ht="37.5" customHeight="1" x14ac:dyDescent="0.25">
      <c r="A65" s="236" t="str">
        <f>prud_nut_data[[#Headers],[Custom Product 1]]</f>
        <v>Custom Product 1</v>
      </c>
      <c r="B65" s="118">
        <v>24</v>
      </c>
      <c r="C65" s="133" t="s">
        <v>340</v>
      </c>
      <c r="D65" s="177"/>
      <c r="E65"/>
      <c r="F65"/>
      <c r="G65" s="5"/>
    </row>
    <row r="66" spans="1:7" ht="37.5" customHeight="1" x14ac:dyDescent="0.25">
      <c r="A66" s="236" t="str">
        <f>prud_nut_data[[#Headers],[Custom Product 2]]</f>
        <v>Custom Product 2</v>
      </c>
      <c r="B66" s="118">
        <v>26</v>
      </c>
      <c r="C66" s="133" t="s">
        <v>341</v>
      </c>
      <c r="D66" s="172"/>
      <c r="E66"/>
      <c r="F66"/>
      <c r="G66" s="5"/>
    </row>
    <row r="67" spans="1:7" ht="37.5" customHeight="1" x14ac:dyDescent="0.25">
      <c r="A67" s="236" t="str">
        <f>prud_nut_data[[#Headers],[Custom Product 3]]</f>
        <v>Custom Product 3</v>
      </c>
      <c r="B67" s="118">
        <v>28</v>
      </c>
      <c r="C67" s="133" t="s">
        <v>342</v>
      </c>
      <c r="D67" s="172"/>
      <c r="E67"/>
      <c r="F67"/>
      <c r="G67" s="5"/>
    </row>
    <row r="68" spans="1:7" ht="37.5" customHeight="1" x14ac:dyDescent="0.25">
      <c r="A68" s="236" t="str">
        <f>prud_nut_data[[#Headers],[Custom Product 4]]</f>
        <v>Custom Product 4</v>
      </c>
      <c r="B68" s="118">
        <v>30</v>
      </c>
      <c r="C68" s="133" t="s">
        <v>343</v>
      </c>
      <c r="D68" s="177"/>
      <c r="E68"/>
      <c r="F68"/>
      <c r="G68" s="5"/>
    </row>
    <row r="69" spans="1:7" ht="37.5" customHeight="1" x14ac:dyDescent="0.25">
      <c r="A69" s="236" t="str">
        <f>prud_nut_data[[#Headers],[Custom Product 5]]</f>
        <v>Custom Product 5</v>
      </c>
      <c r="B69" s="118">
        <v>32</v>
      </c>
      <c r="C69" s="133" t="s">
        <v>344</v>
      </c>
      <c r="D69" s="177"/>
      <c r="E69"/>
      <c r="F69"/>
      <c r="G69" s="5"/>
    </row>
    <row r="70" spans="1:7" ht="37.5" customHeight="1" x14ac:dyDescent="0.25">
      <c r="A70" s="236" t="str">
        <f>prud_nut_data[[#Headers],[Custom Product 6]]</f>
        <v>Custom Product 6</v>
      </c>
      <c r="B70" s="118">
        <v>34</v>
      </c>
      <c r="C70" s="133" t="s">
        <v>345</v>
      </c>
      <c r="D70" s="177"/>
      <c r="E70"/>
      <c r="F70"/>
      <c r="G70" s="5"/>
    </row>
    <row r="71" spans="1:7" ht="37.5" customHeight="1" x14ac:dyDescent="0.25">
      <c r="A71" s="236" t="str">
        <f>prud_nut_data[[#Headers],[Custom Product 7]]</f>
        <v>Custom Product 7</v>
      </c>
      <c r="B71" s="118">
        <v>36</v>
      </c>
      <c r="C71" s="133" t="s">
        <v>346</v>
      </c>
      <c r="D71" s="177"/>
      <c r="E71"/>
      <c r="F71"/>
      <c r="G71" s="5"/>
    </row>
    <row r="72" spans="1:7" ht="37.5" customHeight="1" x14ac:dyDescent="0.25">
      <c r="A72" s="236" t="str">
        <f>prud_nut_data[[#Headers],[Custom Product 8]]</f>
        <v>Custom Product 8</v>
      </c>
      <c r="B72" s="118">
        <v>38</v>
      </c>
      <c r="C72" s="133" t="s">
        <v>347</v>
      </c>
      <c r="D72" s="177"/>
      <c r="E72"/>
      <c r="F72"/>
      <c r="G72" s="5"/>
    </row>
    <row r="73" spans="1:7" ht="37.5" customHeight="1" x14ac:dyDescent="0.25">
      <c r="A73" s="236" t="str">
        <f>prud_nut_data[[#Headers],[Custom Product 9]]</f>
        <v>Custom Product 9</v>
      </c>
      <c r="B73" s="118">
        <v>40</v>
      </c>
      <c r="C73" s="133" t="s">
        <v>348</v>
      </c>
      <c r="D73" s="177"/>
      <c r="E73"/>
      <c r="F73"/>
      <c r="G73" s="5"/>
    </row>
    <row r="74" spans="1:7" ht="37.5" customHeight="1" x14ac:dyDescent="0.25">
      <c r="A74" s="236" t="str">
        <f>prud_nut_data[[#Headers],[Custom Product 10]]</f>
        <v>Custom Product 10</v>
      </c>
      <c r="B74" s="118">
        <v>42</v>
      </c>
      <c r="C74" s="133" t="s">
        <v>349</v>
      </c>
      <c r="D74" s="177"/>
      <c r="E74"/>
      <c r="F74"/>
      <c r="G74" s="5"/>
    </row>
    <row r="75" spans="1:7" x14ac:dyDescent="0.25">
      <c r="E75"/>
      <c r="F75"/>
      <c r="G75" s="5"/>
    </row>
    <row r="76" spans="1:7" x14ac:dyDescent="0.25">
      <c r="G76" s="5"/>
    </row>
    <row r="77" spans="1:7" x14ac:dyDescent="0.25">
      <c r="G77" s="5"/>
    </row>
    <row r="78" spans="1:7" x14ac:dyDescent="0.25">
      <c r="G78" s="5"/>
    </row>
    <row r="79" spans="1:7" x14ac:dyDescent="0.25">
      <c r="G79" s="5"/>
    </row>
    <row r="80" spans="1:7" x14ac:dyDescent="0.25">
      <c r="G80" s="5"/>
    </row>
    <row r="81" spans="7:7" x14ac:dyDescent="0.25">
      <c r="G81" s="5"/>
    </row>
    <row r="82" spans="7:7" x14ac:dyDescent="0.25">
      <c r="G82" s="5"/>
    </row>
    <row r="83" spans="7:7" x14ac:dyDescent="0.25">
      <c r="G83" s="5"/>
    </row>
    <row r="84" spans="7:7" x14ac:dyDescent="0.25">
      <c r="G84" s="5"/>
    </row>
    <row r="85" spans="7:7" x14ac:dyDescent="0.25">
      <c r="G85" s="5"/>
    </row>
    <row r="86" spans="7:7" x14ac:dyDescent="0.25">
      <c r="G86" s="5"/>
    </row>
    <row r="87" spans="7:7" x14ac:dyDescent="0.25">
      <c r="G87" s="5"/>
    </row>
    <row r="88" spans="7:7" x14ac:dyDescent="0.25">
      <c r="G88" s="5"/>
    </row>
    <row r="89" spans="7:7" x14ac:dyDescent="0.25">
      <c r="G89" s="5"/>
    </row>
    <row r="90" spans="7:7" x14ac:dyDescent="0.25">
      <c r="G90" s="5"/>
    </row>
    <row r="91" spans="7:7" x14ac:dyDescent="0.25">
      <c r="G91" s="5"/>
    </row>
    <row r="92" spans="7:7" x14ac:dyDescent="0.25">
      <c r="G92" s="5"/>
    </row>
    <row r="93" spans="7:7" x14ac:dyDescent="0.25">
      <c r="G93" s="5"/>
    </row>
    <row r="94" spans="7:7" x14ac:dyDescent="0.25">
      <c r="G94" s="5"/>
    </row>
    <row r="95" spans="7:7" x14ac:dyDescent="0.25">
      <c r="G95" s="5"/>
    </row>
    <row r="96" spans="7:7" x14ac:dyDescent="0.25">
      <c r="G96" s="5"/>
    </row>
    <row r="97" spans="7:7" x14ac:dyDescent="0.25">
      <c r="G97" s="5"/>
    </row>
    <row r="98" spans="7:7" x14ac:dyDescent="0.25">
      <c r="G98" s="5"/>
    </row>
    <row r="99" spans="7:7" x14ac:dyDescent="0.25">
      <c r="G99" s="5"/>
    </row>
    <row r="100" spans="7:7" x14ac:dyDescent="0.25">
      <c r="G100" s="5"/>
    </row>
    <row r="101" spans="7:7" x14ac:dyDescent="0.25">
      <c r="G101" s="5"/>
    </row>
    <row r="102" spans="7:7" x14ac:dyDescent="0.25">
      <c r="G102" s="5"/>
    </row>
    <row r="103" spans="7:7" x14ac:dyDescent="0.25">
      <c r="G103" s="5"/>
    </row>
    <row r="104" spans="7:7" x14ac:dyDescent="0.25">
      <c r="G104" s="5"/>
    </row>
    <row r="105" spans="7:7" x14ac:dyDescent="0.25">
      <c r="G105" s="5"/>
    </row>
    <row r="106" spans="7:7" x14ac:dyDescent="0.25">
      <c r="G106" s="5"/>
    </row>
    <row r="107" spans="7:7" x14ac:dyDescent="0.25">
      <c r="G107" s="5"/>
    </row>
    <row r="108" spans="7:7" x14ac:dyDescent="0.25">
      <c r="G108" s="5"/>
    </row>
    <row r="109" spans="7:7" x14ac:dyDescent="0.25">
      <c r="G109" s="5"/>
    </row>
    <row r="110" spans="7:7" x14ac:dyDescent="0.25">
      <c r="G110" s="5"/>
    </row>
    <row r="111" spans="7:7" x14ac:dyDescent="0.25">
      <c r="G111" s="5"/>
    </row>
    <row r="112" spans="7:7" x14ac:dyDescent="0.25">
      <c r="G112" s="5"/>
    </row>
    <row r="113" spans="7:7" x14ac:dyDescent="0.25">
      <c r="G113" s="5"/>
    </row>
    <row r="114" spans="7:7" x14ac:dyDescent="0.25">
      <c r="G114" s="5"/>
    </row>
    <row r="115" spans="7:7" x14ac:dyDescent="0.25">
      <c r="G115" s="5"/>
    </row>
    <row r="116" spans="7:7" x14ac:dyDescent="0.25">
      <c r="G116" s="5"/>
    </row>
    <row r="117" spans="7:7" x14ac:dyDescent="0.25">
      <c r="G117" s="5"/>
    </row>
    <row r="118" spans="7:7" x14ac:dyDescent="0.25">
      <c r="G118" s="5"/>
    </row>
    <row r="119" spans="7:7" x14ac:dyDescent="0.25">
      <c r="G119" s="5"/>
    </row>
    <row r="120" spans="7:7" x14ac:dyDescent="0.25">
      <c r="G120" s="5"/>
    </row>
    <row r="121" spans="7:7" x14ac:dyDescent="0.25">
      <c r="G121" s="5"/>
    </row>
    <row r="122" spans="7:7" x14ac:dyDescent="0.25">
      <c r="G122" s="5"/>
    </row>
    <row r="123" spans="7:7" x14ac:dyDescent="0.25">
      <c r="G123" s="5"/>
    </row>
    <row r="124" spans="7:7" x14ac:dyDescent="0.25">
      <c r="G124" s="5"/>
    </row>
    <row r="125" spans="7:7" x14ac:dyDescent="0.25">
      <c r="G125" s="5"/>
    </row>
    <row r="126" spans="7:7" x14ac:dyDescent="0.25">
      <c r="G126" s="5"/>
    </row>
    <row r="127" spans="7:7" x14ac:dyDescent="0.25">
      <c r="G127" s="5"/>
    </row>
    <row r="128" spans="7:7" x14ac:dyDescent="0.25">
      <c r="G128" s="5"/>
    </row>
    <row r="129" spans="7:7" x14ac:dyDescent="0.25">
      <c r="G129" s="5"/>
    </row>
    <row r="130" spans="7:7" x14ac:dyDescent="0.25">
      <c r="G130" s="5"/>
    </row>
    <row r="131" spans="7:7" x14ac:dyDescent="0.25">
      <c r="G131" s="5"/>
    </row>
    <row r="132" spans="7:7" x14ac:dyDescent="0.25">
      <c r="G132" s="5"/>
    </row>
    <row r="133" spans="7:7" x14ac:dyDescent="0.25">
      <c r="G133" s="5"/>
    </row>
    <row r="134" spans="7:7" x14ac:dyDescent="0.25">
      <c r="G134" s="5"/>
    </row>
    <row r="135" spans="7:7" x14ac:dyDescent="0.25">
      <c r="G135" s="5"/>
    </row>
    <row r="136" spans="7:7" x14ac:dyDescent="0.25">
      <c r="G136" s="5"/>
    </row>
    <row r="137" spans="7:7" x14ac:dyDescent="0.25">
      <c r="G137" s="5"/>
    </row>
    <row r="138" spans="7:7" x14ac:dyDescent="0.25">
      <c r="G138" s="5"/>
    </row>
    <row r="139" spans="7:7" x14ac:dyDescent="0.25">
      <c r="G139" s="5"/>
    </row>
    <row r="140" spans="7:7" x14ac:dyDescent="0.25">
      <c r="G140" s="5"/>
    </row>
    <row r="141" spans="7:7" x14ac:dyDescent="0.25">
      <c r="G141" s="5"/>
    </row>
    <row r="142" spans="7:7" x14ac:dyDescent="0.25">
      <c r="G142" s="5"/>
    </row>
    <row r="143" spans="7:7" x14ac:dyDescent="0.25">
      <c r="G143" s="5"/>
    </row>
    <row r="144" spans="7:7" x14ac:dyDescent="0.25">
      <c r="G144" s="5"/>
    </row>
    <row r="145" spans="7:7" x14ac:dyDescent="0.25">
      <c r="G145" s="5"/>
    </row>
    <row r="146" spans="7:7" x14ac:dyDescent="0.25">
      <c r="G146" s="5"/>
    </row>
    <row r="147" spans="7:7" x14ac:dyDescent="0.25">
      <c r="G147" s="5"/>
    </row>
    <row r="148" spans="7:7" x14ac:dyDescent="0.25">
      <c r="G148" s="5"/>
    </row>
    <row r="149" spans="7:7" x14ac:dyDescent="0.25">
      <c r="G149" s="5"/>
    </row>
    <row r="150" spans="7:7" x14ac:dyDescent="0.25">
      <c r="G150" s="5"/>
    </row>
    <row r="151" spans="7:7" x14ac:dyDescent="0.25">
      <c r="G151" s="5"/>
    </row>
    <row r="152" spans="7:7" x14ac:dyDescent="0.25">
      <c r="G152" s="5"/>
    </row>
    <row r="153" spans="7:7" x14ac:dyDescent="0.25">
      <c r="G153" s="5"/>
    </row>
    <row r="154" spans="7:7" x14ac:dyDescent="0.25">
      <c r="G154" s="5"/>
    </row>
    <row r="155" spans="7:7" x14ac:dyDescent="0.25">
      <c r="G155" s="5"/>
    </row>
    <row r="156" spans="7:7" x14ac:dyDescent="0.25">
      <c r="G156" s="5"/>
    </row>
    <row r="157" spans="7:7" x14ac:dyDescent="0.25">
      <c r="G157" s="5"/>
    </row>
    <row r="158" spans="7:7" x14ac:dyDescent="0.25">
      <c r="G158" s="5"/>
    </row>
    <row r="159" spans="7:7" x14ac:dyDescent="0.25">
      <c r="G159" s="5"/>
    </row>
    <row r="160" spans="7:7" x14ac:dyDescent="0.25">
      <c r="G160" s="5"/>
    </row>
    <row r="161" spans="7:7" x14ac:dyDescent="0.25">
      <c r="G161" s="5"/>
    </row>
    <row r="162" spans="7:7" x14ac:dyDescent="0.25">
      <c r="G162" s="5"/>
    </row>
    <row r="163" spans="7:7" x14ac:dyDescent="0.25">
      <c r="G163" s="5"/>
    </row>
    <row r="164" spans="7:7" x14ac:dyDescent="0.25">
      <c r="G164" s="5"/>
    </row>
    <row r="165" spans="7:7" x14ac:dyDescent="0.25">
      <c r="G165" s="5"/>
    </row>
    <row r="166" spans="7:7" x14ac:dyDescent="0.25">
      <c r="G166" s="5"/>
    </row>
    <row r="167" spans="7:7" x14ac:dyDescent="0.25">
      <c r="G167" s="5"/>
    </row>
    <row r="168" spans="7:7" x14ac:dyDescent="0.25">
      <c r="G168" s="5"/>
    </row>
    <row r="169" spans="7:7" x14ac:dyDescent="0.25">
      <c r="G169" s="5"/>
    </row>
    <row r="170" spans="7:7" x14ac:dyDescent="0.25">
      <c r="G170" s="5"/>
    </row>
    <row r="171" spans="7:7" x14ac:dyDescent="0.25">
      <c r="G171" s="5"/>
    </row>
    <row r="172" spans="7:7" x14ac:dyDescent="0.25">
      <c r="G172" s="5"/>
    </row>
    <row r="173" spans="7:7" x14ac:dyDescent="0.25">
      <c r="G173" s="5"/>
    </row>
    <row r="174" spans="7:7" x14ac:dyDescent="0.25">
      <c r="G174" s="5"/>
    </row>
    <row r="175" spans="7:7" x14ac:dyDescent="0.25">
      <c r="G175" s="5"/>
    </row>
    <row r="176" spans="7:7" x14ac:dyDescent="0.25">
      <c r="G176" s="5"/>
    </row>
    <row r="177" spans="7:7" x14ac:dyDescent="0.25">
      <c r="G177" s="5"/>
    </row>
    <row r="178" spans="7:7" x14ac:dyDescent="0.25">
      <c r="G178" s="5"/>
    </row>
    <row r="179" spans="7:7" x14ac:dyDescent="0.25">
      <c r="G179" s="5"/>
    </row>
    <row r="180" spans="7:7" x14ac:dyDescent="0.25">
      <c r="G180" s="5"/>
    </row>
    <row r="181" spans="7:7" x14ac:dyDescent="0.25">
      <c r="G181" s="5"/>
    </row>
    <row r="182" spans="7:7" x14ac:dyDescent="0.25">
      <c r="G182" s="5"/>
    </row>
    <row r="183" spans="7:7" x14ac:dyDescent="0.25">
      <c r="G183" s="5"/>
    </row>
    <row r="184" spans="7:7" x14ac:dyDescent="0.25">
      <c r="G184" s="5"/>
    </row>
    <row r="185" spans="7:7" x14ac:dyDescent="0.25">
      <c r="G185" s="5"/>
    </row>
    <row r="186" spans="7:7" x14ac:dyDescent="0.25">
      <c r="G186" s="5"/>
    </row>
    <row r="187" spans="7:7" x14ac:dyDescent="0.25">
      <c r="G187" s="5"/>
    </row>
    <row r="188" spans="7:7" x14ac:dyDescent="0.25">
      <c r="G188" s="5"/>
    </row>
    <row r="189" spans="7:7" x14ac:dyDescent="0.25">
      <c r="G189" s="5"/>
    </row>
    <row r="190" spans="7:7" x14ac:dyDescent="0.25">
      <c r="G190" s="5"/>
    </row>
    <row r="191" spans="7:7" x14ac:dyDescent="0.25">
      <c r="G191" s="5"/>
    </row>
    <row r="192" spans="7:7" x14ac:dyDescent="0.25">
      <c r="G192" s="5"/>
    </row>
    <row r="193" spans="7:7" x14ac:dyDescent="0.25">
      <c r="G193" s="5"/>
    </row>
    <row r="194" spans="7:7" x14ac:dyDescent="0.25">
      <c r="G194" s="5"/>
    </row>
    <row r="195" spans="7:7" x14ac:dyDescent="0.25">
      <c r="G195" s="5"/>
    </row>
    <row r="196" spans="7:7" x14ac:dyDescent="0.25">
      <c r="G196" s="5"/>
    </row>
    <row r="197" spans="7:7" x14ac:dyDescent="0.25">
      <c r="G197" s="5"/>
    </row>
    <row r="198" spans="7:7" x14ac:dyDescent="0.25">
      <c r="G198" s="5"/>
    </row>
    <row r="199" spans="7:7" x14ac:dyDescent="0.25">
      <c r="G199" s="5"/>
    </row>
    <row r="200" spans="7:7" x14ac:dyDescent="0.25">
      <c r="G200" s="5"/>
    </row>
    <row r="201" spans="7:7" x14ac:dyDescent="0.25">
      <c r="G201" s="5"/>
    </row>
    <row r="202" spans="7:7" x14ac:dyDescent="0.25">
      <c r="G202" s="5"/>
    </row>
    <row r="203" spans="7:7" x14ac:dyDescent="0.25">
      <c r="G203" s="5"/>
    </row>
    <row r="204" spans="7:7" x14ac:dyDescent="0.25">
      <c r="G204" s="5"/>
    </row>
    <row r="205" spans="7:7" x14ac:dyDescent="0.25">
      <c r="G205" s="5"/>
    </row>
    <row r="206" spans="7:7" x14ac:dyDescent="0.25">
      <c r="G206" s="5"/>
    </row>
    <row r="207" spans="7:7" x14ac:dyDescent="0.25">
      <c r="G207" s="5"/>
    </row>
    <row r="208" spans="7:7" x14ac:dyDescent="0.25">
      <c r="G208" s="5"/>
    </row>
    <row r="209" spans="7:7" x14ac:dyDescent="0.25">
      <c r="G209" s="5"/>
    </row>
    <row r="210" spans="7:7" x14ac:dyDescent="0.25">
      <c r="G210" s="5"/>
    </row>
    <row r="211" spans="7:7" x14ac:dyDescent="0.25">
      <c r="G211" s="5"/>
    </row>
    <row r="212" spans="7:7" x14ac:dyDescent="0.25">
      <c r="G212" s="5"/>
    </row>
    <row r="213" spans="7:7" x14ac:dyDescent="0.25">
      <c r="G213" s="5"/>
    </row>
    <row r="214" spans="7:7" x14ac:dyDescent="0.25">
      <c r="G214" s="5"/>
    </row>
    <row r="215" spans="7:7" x14ac:dyDescent="0.25">
      <c r="G215" s="5"/>
    </row>
    <row r="216" spans="7:7" x14ac:dyDescent="0.25">
      <c r="G216" s="5"/>
    </row>
    <row r="217" spans="7:7" x14ac:dyDescent="0.25">
      <c r="G217" s="5"/>
    </row>
    <row r="218" spans="7:7" x14ac:dyDescent="0.25">
      <c r="G218" s="5"/>
    </row>
    <row r="219" spans="7:7" x14ac:dyDescent="0.25">
      <c r="G219" s="5"/>
    </row>
    <row r="220" spans="7:7" x14ac:dyDescent="0.25">
      <c r="G220" s="5"/>
    </row>
    <row r="221" spans="7:7" x14ac:dyDescent="0.25">
      <c r="G221" s="5"/>
    </row>
    <row r="222" spans="7:7" x14ac:dyDescent="0.25">
      <c r="G222" s="5"/>
    </row>
    <row r="223" spans="7:7" x14ac:dyDescent="0.25">
      <c r="G223" s="5"/>
    </row>
    <row r="224" spans="7:7" x14ac:dyDescent="0.25">
      <c r="G224" s="5"/>
    </row>
    <row r="225" spans="7:7" x14ac:dyDescent="0.25">
      <c r="G225" s="5"/>
    </row>
    <row r="226" spans="7:7" x14ac:dyDescent="0.25">
      <c r="G226" s="5"/>
    </row>
    <row r="227" spans="7:7" x14ac:dyDescent="0.25">
      <c r="G227" s="5"/>
    </row>
    <row r="228" spans="7:7" x14ac:dyDescent="0.25">
      <c r="G228" s="5"/>
    </row>
    <row r="229" spans="7:7" x14ac:dyDescent="0.25">
      <c r="G229" s="5"/>
    </row>
    <row r="230" spans="7:7" x14ac:dyDescent="0.25">
      <c r="G230" s="5"/>
    </row>
    <row r="231" spans="7:7" x14ac:dyDescent="0.25">
      <c r="G231" s="5"/>
    </row>
    <row r="232" spans="7:7" x14ac:dyDescent="0.25">
      <c r="G232" s="5"/>
    </row>
    <row r="233" spans="7:7" x14ac:dyDescent="0.25">
      <c r="G233" s="5"/>
    </row>
    <row r="234" spans="7:7" x14ac:dyDescent="0.25">
      <c r="G234" s="5"/>
    </row>
    <row r="235" spans="7:7" x14ac:dyDescent="0.25">
      <c r="G235" s="5"/>
    </row>
    <row r="236" spans="7:7" x14ac:dyDescent="0.25">
      <c r="G236" s="5"/>
    </row>
    <row r="237" spans="7:7" x14ac:dyDescent="0.25">
      <c r="G237" s="5"/>
    </row>
    <row r="238" spans="7:7" x14ac:dyDescent="0.25">
      <c r="G238" s="5"/>
    </row>
    <row r="239" spans="7:7" x14ac:dyDescent="0.25">
      <c r="G239" s="5"/>
    </row>
    <row r="240" spans="7:7" x14ac:dyDescent="0.25">
      <c r="G240" s="5"/>
    </row>
    <row r="241" spans="7:7" x14ac:dyDescent="0.25">
      <c r="G241" s="5"/>
    </row>
    <row r="242" spans="7:7" x14ac:dyDescent="0.25">
      <c r="G242" s="5"/>
    </row>
    <row r="243" spans="7:7" x14ac:dyDescent="0.25">
      <c r="G243" s="5"/>
    </row>
    <row r="244" spans="7:7" x14ac:dyDescent="0.25">
      <c r="G244" s="5"/>
    </row>
    <row r="245" spans="7:7" x14ac:dyDescent="0.25">
      <c r="G245" s="5"/>
    </row>
    <row r="246" spans="7:7" x14ac:dyDescent="0.25">
      <c r="G246" s="5"/>
    </row>
    <row r="247" spans="7:7" x14ac:dyDescent="0.25">
      <c r="G247" s="5"/>
    </row>
    <row r="248" spans="7:7" x14ac:dyDescent="0.25">
      <c r="G248" s="5"/>
    </row>
    <row r="249" spans="7:7" x14ac:dyDescent="0.25">
      <c r="G249" s="5"/>
    </row>
    <row r="250" spans="7:7" x14ac:dyDescent="0.25">
      <c r="G250" s="5"/>
    </row>
    <row r="251" spans="7:7" x14ac:dyDescent="0.25">
      <c r="G251" s="5"/>
    </row>
    <row r="252" spans="7:7" x14ac:dyDescent="0.25">
      <c r="G252" s="5"/>
    </row>
    <row r="253" spans="7:7" x14ac:dyDescent="0.25">
      <c r="G253" s="5"/>
    </row>
    <row r="254" spans="7:7" x14ac:dyDescent="0.25">
      <c r="G254" s="5"/>
    </row>
    <row r="255" spans="7:7" x14ac:dyDescent="0.25">
      <c r="G255" s="5"/>
    </row>
    <row r="256" spans="7:7" x14ac:dyDescent="0.25">
      <c r="G256" s="5"/>
    </row>
    <row r="257" spans="7:7" x14ac:dyDescent="0.25">
      <c r="G257" s="5"/>
    </row>
    <row r="258" spans="7:7" x14ac:dyDescent="0.25">
      <c r="G258" s="5"/>
    </row>
    <row r="259" spans="7:7" x14ac:dyDescent="0.25">
      <c r="G259" s="5"/>
    </row>
    <row r="260" spans="7:7" x14ac:dyDescent="0.25">
      <c r="G260" s="5"/>
    </row>
    <row r="261" spans="7:7" x14ac:dyDescent="0.25">
      <c r="G261" s="5"/>
    </row>
    <row r="262" spans="7:7" x14ac:dyDescent="0.25">
      <c r="G262" s="5"/>
    </row>
    <row r="263" spans="7:7" x14ac:dyDescent="0.25">
      <c r="G263" s="5"/>
    </row>
    <row r="264" spans="7:7" x14ac:dyDescent="0.25">
      <c r="G264" s="5"/>
    </row>
    <row r="265" spans="7:7" x14ac:dyDescent="0.25">
      <c r="G265" s="5"/>
    </row>
    <row r="266" spans="7:7" x14ac:dyDescent="0.25">
      <c r="G266" s="5"/>
    </row>
    <row r="267" spans="7:7" x14ac:dyDescent="0.25">
      <c r="G267" s="5"/>
    </row>
    <row r="268" spans="7:7" x14ac:dyDescent="0.25">
      <c r="G268" s="5"/>
    </row>
    <row r="269" spans="7:7" x14ac:dyDescent="0.25">
      <c r="G269" s="5"/>
    </row>
    <row r="270" spans="7:7" x14ac:dyDescent="0.25">
      <c r="G270" s="5"/>
    </row>
    <row r="271" spans="7:7" x14ac:dyDescent="0.25">
      <c r="G271" s="5"/>
    </row>
    <row r="272" spans="7:7" x14ac:dyDescent="0.25">
      <c r="G272" s="5"/>
    </row>
    <row r="273" spans="7:7" x14ac:dyDescent="0.25">
      <c r="G273" s="5"/>
    </row>
    <row r="274" spans="7:7" x14ac:dyDescent="0.25">
      <c r="G274" s="5"/>
    </row>
    <row r="275" spans="7:7" x14ac:dyDescent="0.25">
      <c r="G275" s="5"/>
    </row>
    <row r="276" spans="7:7" x14ac:dyDescent="0.25">
      <c r="G276" s="5"/>
    </row>
    <row r="277" spans="7:7" x14ac:dyDescent="0.25">
      <c r="G277" s="5"/>
    </row>
    <row r="278" spans="7:7" x14ac:dyDescent="0.25">
      <c r="G278" s="5"/>
    </row>
    <row r="279" spans="7:7" x14ac:dyDescent="0.25">
      <c r="G279" s="5"/>
    </row>
    <row r="280" spans="7:7" x14ac:dyDescent="0.25">
      <c r="G280" s="5"/>
    </row>
    <row r="281" spans="7:7" x14ac:dyDescent="0.25">
      <c r="G281" s="5"/>
    </row>
    <row r="282" spans="7:7" x14ac:dyDescent="0.25">
      <c r="G282" s="5"/>
    </row>
    <row r="283" spans="7:7" x14ac:dyDescent="0.25">
      <c r="G283" s="5"/>
    </row>
    <row r="284" spans="7:7" x14ac:dyDescent="0.25">
      <c r="G284" s="5"/>
    </row>
    <row r="285" spans="7:7" x14ac:dyDescent="0.25">
      <c r="G285" s="5"/>
    </row>
    <row r="286" spans="7:7" x14ac:dyDescent="0.25">
      <c r="G286" s="5"/>
    </row>
    <row r="287" spans="7:7" x14ac:dyDescent="0.25">
      <c r="G287" s="5"/>
    </row>
    <row r="288" spans="7:7" x14ac:dyDescent="0.25">
      <c r="G288" s="5"/>
    </row>
    <row r="289" spans="7:7" x14ac:dyDescent="0.25">
      <c r="G289" s="5"/>
    </row>
    <row r="290" spans="7:7" x14ac:dyDescent="0.25">
      <c r="G290" s="5"/>
    </row>
    <row r="291" spans="7:7" x14ac:dyDescent="0.25">
      <c r="G291" s="5"/>
    </row>
    <row r="292" spans="7:7" x14ac:dyDescent="0.25">
      <c r="G292" s="5"/>
    </row>
    <row r="293" spans="7:7" x14ac:dyDescent="0.25">
      <c r="G293" s="5"/>
    </row>
    <row r="294" spans="7:7" x14ac:dyDescent="0.25">
      <c r="G294" s="5"/>
    </row>
    <row r="295" spans="7:7" x14ac:dyDescent="0.25">
      <c r="G295" s="5"/>
    </row>
    <row r="296" spans="7:7" x14ac:dyDescent="0.25">
      <c r="G296" s="5"/>
    </row>
    <row r="297" spans="7:7" x14ac:dyDescent="0.25">
      <c r="G297" s="5"/>
    </row>
    <row r="298" spans="7:7" x14ac:dyDescent="0.25">
      <c r="G298" s="5"/>
    </row>
    <row r="299" spans="7:7" x14ac:dyDescent="0.25">
      <c r="G299" s="5"/>
    </row>
    <row r="300" spans="7:7" x14ac:dyDescent="0.25">
      <c r="G300" s="5"/>
    </row>
    <row r="301" spans="7:7" x14ac:dyDescent="0.25">
      <c r="G301" s="5"/>
    </row>
    <row r="302" spans="7:7" x14ac:dyDescent="0.25">
      <c r="G302" s="5"/>
    </row>
    <row r="303" spans="7:7" x14ac:dyDescent="0.25">
      <c r="G303" s="5"/>
    </row>
    <row r="304" spans="7:7" x14ac:dyDescent="0.25">
      <c r="G304" s="5"/>
    </row>
    <row r="305" spans="7:7" x14ac:dyDescent="0.25">
      <c r="G305" s="5"/>
    </row>
    <row r="306" spans="7:7" x14ac:dyDescent="0.25">
      <c r="G306" s="5"/>
    </row>
    <row r="307" spans="7:7" x14ac:dyDescent="0.25">
      <c r="G307" s="5"/>
    </row>
    <row r="308" spans="7:7" x14ac:dyDescent="0.25">
      <c r="G308" s="5"/>
    </row>
    <row r="309" spans="7:7" x14ac:dyDescent="0.25">
      <c r="G309" s="5"/>
    </row>
    <row r="310" spans="7:7" x14ac:dyDescent="0.25">
      <c r="G310" s="5"/>
    </row>
    <row r="311" spans="7:7" x14ac:dyDescent="0.25">
      <c r="G311" s="5"/>
    </row>
    <row r="312" spans="7:7" x14ac:dyDescent="0.25">
      <c r="G312" s="5"/>
    </row>
    <row r="313" spans="7:7" x14ac:dyDescent="0.25">
      <c r="G313" s="5"/>
    </row>
    <row r="314" spans="7:7" x14ac:dyDescent="0.25">
      <c r="G314" s="5"/>
    </row>
    <row r="315" spans="7:7" x14ac:dyDescent="0.25">
      <c r="G315" s="5"/>
    </row>
    <row r="316" spans="7:7" x14ac:dyDescent="0.25">
      <c r="G316" s="5"/>
    </row>
    <row r="317" spans="7:7" x14ac:dyDescent="0.25">
      <c r="G317" s="5"/>
    </row>
    <row r="318" spans="7:7" x14ac:dyDescent="0.25">
      <c r="G318" s="5"/>
    </row>
    <row r="319" spans="7:7" x14ac:dyDescent="0.25">
      <c r="G319" s="5"/>
    </row>
    <row r="320" spans="7:7" x14ac:dyDescent="0.25">
      <c r="G320" s="5"/>
    </row>
    <row r="321" spans="7:7" x14ac:dyDescent="0.25">
      <c r="G321" s="5"/>
    </row>
    <row r="322" spans="7:7" x14ac:dyDescent="0.25">
      <c r="G322" s="5"/>
    </row>
    <row r="323" spans="7:7" x14ac:dyDescent="0.25">
      <c r="G323" s="5"/>
    </row>
    <row r="324" spans="7:7" x14ac:dyDescent="0.25">
      <c r="G324" s="5"/>
    </row>
    <row r="325" spans="7:7" x14ac:dyDescent="0.25">
      <c r="G325" s="5"/>
    </row>
    <row r="326" spans="7:7" x14ac:dyDescent="0.25">
      <c r="G326" s="5"/>
    </row>
    <row r="327" spans="7:7" x14ac:dyDescent="0.25">
      <c r="G327" s="5"/>
    </row>
    <row r="328" spans="7:7" x14ac:dyDescent="0.25">
      <c r="G328" s="5"/>
    </row>
    <row r="329" spans="7:7" x14ac:dyDescent="0.25">
      <c r="G329" s="5"/>
    </row>
    <row r="330" spans="7:7" x14ac:dyDescent="0.25">
      <c r="G330" s="5"/>
    </row>
    <row r="331" spans="7:7" x14ac:dyDescent="0.25">
      <c r="G331" s="5"/>
    </row>
    <row r="332" spans="7:7" x14ac:dyDescent="0.25">
      <c r="G332" s="5"/>
    </row>
    <row r="333" spans="7:7" x14ac:dyDescent="0.25">
      <c r="G333" s="5"/>
    </row>
    <row r="334" spans="7:7" x14ac:dyDescent="0.25">
      <c r="G334" s="5"/>
    </row>
    <row r="335" spans="7:7" x14ac:dyDescent="0.25">
      <c r="G335" s="5"/>
    </row>
    <row r="336" spans="7:7" x14ac:dyDescent="0.25">
      <c r="G336" s="5"/>
    </row>
    <row r="337" spans="7:7" x14ac:dyDescent="0.25">
      <c r="G337" s="5"/>
    </row>
    <row r="338" spans="7:7" x14ac:dyDescent="0.25">
      <c r="G338" s="5"/>
    </row>
    <row r="339" spans="7:7" x14ac:dyDescent="0.25">
      <c r="G339" s="5"/>
    </row>
    <row r="340" spans="7:7" x14ac:dyDescent="0.25">
      <c r="G340" s="5"/>
    </row>
    <row r="341" spans="7:7" x14ac:dyDescent="0.25">
      <c r="G341" s="5"/>
    </row>
    <row r="342" spans="7:7" x14ac:dyDescent="0.25">
      <c r="G342" s="5"/>
    </row>
    <row r="343" spans="7:7" x14ac:dyDescent="0.25">
      <c r="G343" s="5"/>
    </row>
    <row r="344" spans="7:7" x14ac:dyDescent="0.25">
      <c r="G344" s="5"/>
    </row>
    <row r="345" spans="7:7" x14ac:dyDescent="0.25">
      <c r="G345" s="5"/>
    </row>
    <row r="346" spans="7:7" x14ac:dyDescent="0.25">
      <c r="G346" s="5"/>
    </row>
    <row r="347" spans="7:7" x14ac:dyDescent="0.25">
      <c r="G347" s="5"/>
    </row>
    <row r="348" spans="7:7" x14ac:dyDescent="0.25">
      <c r="G348" s="5"/>
    </row>
    <row r="349" spans="7:7" x14ac:dyDescent="0.25">
      <c r="G349" s="5"/>
    </row>
    <row r="350" spans="7:7" x14ac:dyDescent="0.25">
      <c r="G350" s="5"/>
    </row>
    <row r="351" spans="7:7" x14ac:dyDescent="0.25">
      <c r="G351" s="5"/>
    </row>
    <row r="352" spans="7:7" x14ac:dyDescent="0.25">
      <c r="G352" s="5"/>
    </row>
    <row r="353" spans="7:7" x14ac:dyDescent="0.25">
      <c r="G353" s="5"/>
    </row>
    <row r="354" spans="7:7" x14ac:dyDescent="0.25">
      <c r="G354" s="5"/>
    </row>
    <row r="355" spans="7:7" x14ac:dyDescent="0.25">
      <c r="G355" s="5"/>
    </row>
    <row r="356" spans="7:7" x14ac:dyDescent="0.25">
      <c r="G356" s="5"/>
    </row>
    <row r="357" spans="7:7" x14ac:dyDescent="0.25">
      <c r="G357" s="5"/>
    </row>
    <row r="358" spans="7:7" x14ac:dyDescent="0.25">
      <c r="G358" s="5"/>
    </row>
    <row r="359" spans="7:7" x14ac:dyDescent="0.25">
      <c r="G359" s="5"/>
    </row>
    <row r="360" spans="7:7" x14ac:dyDescent="0.25">
      <c r="G360" s="5"/>
    </row>
    <row r="361" spans="7:7" x14ac:dyDescent="0.25">
      <c r="G361" s="5"/>
    </row>
    <row r="362" spans="7:7" x14ac:dyDescent="0.25">
      <c r="G362" s="5"/>
    </row>
    <row r="363" spans="7:7" x14ac:dyDescent="0.25">
      <c r="G363" s="5"/>
    </row>
    <row r="364" spans="7:7" x14ac:dyDescent="0.25">
      <c r="G364" s="5"/>
    </row>
    <row r="365" spans="7:7" x14ac:dyDescent="0.25">
      <c r="G365" s="5"/>
    </row>
    <row r="366" spans="7:7" x14ac:dyDescent="0.25">
      <c r="G366" s="5"/>
    </row>
    <row r="367" spans="7:7" x14ac:dyDescent="0.25">
      <c r="G367" s="5"/>
    </row>
    <row r="368" spans="7:7" x14ac:dyDescent="0.25">
      <c r="G368" s="5"/>
    </row>
    <row r="369" spans="7:7" x14ac:dyDescent="0.25">
      <c r="G369" s="5"/>
    </row>
    <row r="370" spans="7:7" x14ac:dyDescent="0.25">
      <c r="G370" s="5"/>
    </row>
    <row r="371" spans="7:7" x14ac:dyDescent="0.25">
      <c r="G371" s="5"/>
    </row>
    <row r="372" spans="7:7" x14ac:dyDescent="0.25">
      <c r="G372" s="5"/>
    </row>
    <row r="373" spans="7:7" x14ac:dyDescent="0.25">
      <c r="G373" s="5"/>
    </row>
    <row r="374" spans="7:7" x14ac:dyDescent="0.25">
      <c r="G374" s="5"/>
    </row>
    <row r="375" spans="7:7" x14ac:dyDescent="0.25">
      <c r="G375" s="5"/>
    </row>
    <row r="376" spans="7:7" x14ac:dyDescent="0.25">
      <c r="G376" s="5"/>
    </row>
    <row r="377" spans="7:7" x14ac:dyDescent="0.25">
      <c r="G377" s="5"/>
    </row>
    <row r="378" spans="7:7" x14ac:dyDescent="0.25">
      <c r="G378" s="5"/>
    </row>
    <row r="379" spans="7:7" x14ac:dyDescent="0.25">
      <c r="G379" s="5"/>
    </row>
    <row r="380" spans="7:7" x14ac:dyDescent="0.25">
      <c r="G380" s="5"/>
    </row>
    <row r="381" spans="7:7" x14ac:dyDescent="0.25">
      <c r="G381" s="5"/>
    </row>
    <row r="382" spans="7:7" x14ac:dyDescent="0.25">
      <c r="G382" s="5"/>
    </row>
    <row r="383" spans="7:7" x14ac:dyDescent="0.25">
      <c r="G383" s="5"/>
    </row>
    <row r="384" spans="7:7" x14ac:dyDescent="0.25">
      <c r="G384" s="5"/>
    </row>
    <row r="385" spans="7:7" x14ac:dyDescent="0.25">
      <c r="G385" s="5"/>
    </row>
    <row r="386" spans="7:7" x14ac:dyDescent="0.25">
      <c r="G386" s="5"/>
    </row>
    <row r="387" spans="7:7" x14ac:dyDescent="0.25">
      <c r="G387" s="5"/>
    </row>
    <row r="388" spans="7:7" x14ac:dyDescent="0.25">
      <c r="G388" s="5"/>
    </row>
    <row r="389" spans="7:7" x14ac:dyDescent="0.25">
      <c r="G389" s="5"/>
    </row>
    <row r="390" spans="7:7" x14ac:dyDescent="0.25">
      <c r="G390" s="5"/>
    </row>
    <row r="391" spans="7:7" x14ac:dyDescent="0.25">
      <c r="G391" s="5"/>
    </row>
    <row r="392" spans="7:7" x14ac:dyDescent="0.25">
      <c r="G392" s="5"/>
    </row>
    <row r="393" spans="7:7" x14ac:dyDescent="0.25">
      <c r="G393" s="5"/>
    </row>
    <row r="394" spans="7:7" x14ac:dyDescent="0.25">
      <c r="G394" s="5"/>
    </row>
    <row r="395" spans="7:7" x14ac:dyDescent="0.25">
      <c r="G395" s="5"/>
    </row>
    <row r="396" spans="7:7" x14ac:dyDescent="0.25">
      <c r="G396" s="5"/>
    </row>
    <row r="397" spans="7:7" x14ac:dyDescent="0.25">
      <c r="G397" s="5"/>
    </row>
    <row r="398" spans="7:7" x14ac:dyDescent="0.25">
      <c r="G398" s="5"/>
    </row>
    <row r="399" spans="7:7" x14ac:dyDescent="0.25">
      <c r="G399" s="5"/>
    </row>
    <row r="400" spans="7:7" x14ac:dyDescent="0.25">
      <c r="G400" s="5"/>
    </row>
    <row r="401" spans="7:7" x14ac:dyDescent="0.25">
      <c r="G401" s="5"/>
    </row>
    <row r="402" spans="7:7" x14ac:dyDescent="0.25">
      <c r="G402" s="5"/>
    </row>
    <row r="403" spans="7:7" x14ac:dyDescent="0.25">
      <c r="G403" s="5"/>
    </row>
    <row r="404" spans="7:7" x14ac:dyDescent="0.25">
      <c r="G404" s="5"/>
    </row>
    <row r="405" spans="7:7" x14ac:dyDescent="0.25">
      <c r="G405" s="5"/>
    </row>
    <row r="406" spans="7:7" x14ac:dyDescent="0.25">
      <c r="G406" s="5"/>
    </row>
    <row r="407" spans="7:7" x14ac:dyDescent="0.25">
      <c r="G407" s="5"/>
    </row>
    <row r="408" spans="7:7" x14ac:dyDescent="0.25">
      <c r="G408" s="5"/>
    </row>
    <row r="409" spans="7:7" x14ac:dyDescent="0.25">
      <c r="G409" s="5"/>
    </row>
    <row r="410" spans="7:7" x14ac:dyDescent="0.25">
      <c r="G410" s="5"/>
    </row>
    <row r="411" spans="7:7" x14ac:dyDescent="0.25">
      <c r="G411" s="5"/>
    </row>
    <row r="412" spans="7:7" x14ac:dyDescent="0.25">
      <c r="G412" s="5"/>
    </row>
    <row r="413" spans="7:7" x14ac:dyDescent="0.25">
      <c r="G413" s="5"/>
    </row>
    <row r="414" spans="7:7" x14ac:dyDescent="0.25">
      <c r="G414" s="5"/>
    </row>
    <row r="415" spans="7:7" x14ac:dyDescent="0.25">
      <c r="G415" s="5"/>
    </row>
    <row r="416" spans="7:7" x14ac:dyDescent="0.25">
      <c r="G416" s="5"/>
    </row>
    <row r="417" spans="7:7" x14ac:dyDescent="0.25">
      <c r="G417" s="5"/>
    </row>
    <row r="418" spans="7:7" x14ac:dyDescent="0.25">
      <c r="G418" s="5"/>
    </row>
    <row r="419" spans="7:7" x14ac:dyDescent="0.25">
      <c r="G419" s="5"/>
    </row>
    <row r="420" spans="7:7" x14ac:dyDescent="0.25">
      <c r="G420" s="5"/>
    </row>
    <row r="421" spans="7:7" x14ac:dyDescent="0.25">
      <c r="G421" s="5"/>
    </row>
    <row r="422" spans="7:7" x14ac:dyDescent="0.25">
      <c r="G422" s="5"/>
    </row>
    <row r="423" spans="7:7" x14ac:dyDescent="0.25">
      <c r="G423" s="5"/>
    </row>
    <row r="424" spans="7:7" x14ac:dyDescent="0.25">
      <c r="G424" s="5"/>
    </row>
    <row r="425" spans="7:7" x14ac:dyDescent="0.25">
      <c r="G425" s="5"/>
    </row>
    <row r="426" spans="7:7" x14ac:dyDescent="0.25">
      <c r="G426" s="5"/>
    </row>
    <row r="427" spans="7:7" x14ac:dyDescent="0.25">
      <c r="G427" s="5"/>
    </row>
    <row r="428" spans="7:7" x14ac:dyDescent="0.25">
      <c r="G428" s="5"/>
    </row>
    <row r="429" spans="7:7" x14ac:dyDescent="0.25">
      <c r="G429" s="5"/>
    </row>
    <row r="430" spans="7:7" x14ac:dyDescent="0.25">
      <c r="G430" s="5"/>
    </row>
    <row r="431" spans="7:7" x14ac:dyDescent="0.25">
      <c r="G431" s="5"/>
    </row>
    <row r="432" spans="7:7" x14ac:dyDescent="0.25">
      <c r="G432" s="5"/>
    </row>
    <row r="433" spans="7:7" x14ac:dyDescent="0.25">
      <c r="G433" s="5"/>
    </row>
    <row r="434" spans="7:7" x14ac:dyDescent="0.25">
      <c r="G434" s="5"/>
    </row>
    <row r="435" spans="7:7" x14ac:dyDescent="0.25">
      <c r="G435" s="5"/>
    </row>
    <row r="436" spans="7:7" x14ac:dyDescent="0.25">
      <c r="G436" s="5"/>
    </row>
    <row r="437" spans="7:7" x14ac:dyDescent="0.25">
      <c r="G437" s="5"/>
    </row>
    <row r="438" spans="7:7" x14ac:dyDescent="0.25">
      <c r="G438" s="5"/>
    </row>
    <row r="439" spans="7:7" x14ac:dyDescent="0.25">
      <c r="G439" s="5"/>
    </row>
    <row r="440" spans="7:7" x14ac:dyDescent="0.25">
      <c r="G440" s="5"/>
    </row>
    <row r="441" spans="7:7" x14ac:dyDescent="0.25">
      <c r="G441" s="5"/>
    </row>
    <row r="442" spans="7:7" x14ac:dyDescent="0.25">
      <c r="G442" s="5"/>
    </row>
    <row r="443" spans="7:7" x14ac:dyDescent="0.25">
      <c r="G443" s="5"/>
    </row>
    <row r="444" spans="7:7" x14ac:dyDescent="0.25">
      <c r="G444" s="5"/>
    </row>
    <row r="445" spans="7:7" x14ac:dyDescent="0.25">
      <c r="G445" s="5"/>
    </row>
    <row r="446" spans="7:7" x14ac:dyDescent="0.25">
      <c r="G446" s="5"/>
    </row>
    <row r="447" spans="7:7" x14ac:dyDescent="0.25">
      <c r="G447" s="5"/>
    </row>
    <row r="448" spans="7:7" x14ac:dyDescent="0.25">
      <c r="G448" s="5"/>
    </row>
    <row r="449" spans="7:7" x14ac:dyDescent="0.25">
      <c r="G449" s="5"/>
    </row>
    <row r="450" spans="7:7" x14ac:dyDescent="0.25">
      <c r="G450" s="5"/>
    </row>
    <row r="451" spans="7:7" x14ac:dyDescent="0.25">
      <c r="G451" s="5"/>
    </row>
    <row r="452" spans="7:7" x14ac:dyDescent="0.25">
      <c r="G452" s="5"/>
    </row>
    <row r="453" spans="7:7" x14ac:dyDescent="0.25">
      <c r="G453" s="5"/>
    </row>
    <row r="454" spans="7:7" x14ac:dyDescent="0.25">
      <c r="G454" s="5"/>
    </row>
    <row r="455" spans="7:7" x14ac:dyDescent="0.25">
      <c r="G455" s="5"/>
    </row>
    <row r="456" spans="7:7" x14ac:dyDescent="0.25">
      <c r="G456" s="5"/>
    </row>
    <row r="457" spans="7:7" x14ac:dyDescent="0.25">
      <c r="G457" s="5"/>
    </row>
    <row r="458" spans="7:7" x14ac:dyDescent="0.25">
      <c r="G458" s="5"/>
    </row>
    <row r="459" spans="7:7" x14ac:dyDescent="0.25">
      <c r="G459" s="5"/>
    </row>
    <row r="460" spans="7:7" x14ac:dyDescent="0.25">
      <c r="G460" s="5"/>
    </row>
    <row r="461" spans="7:7" x14ac:dyDescent="0.25">
      <c r="G461" s="5"/>
    </row>
    <row r="462" spans="7:7" x14ac:dyDescent="0.25">
      <c r="G462" s="5"/>
    </row>
    <row r="463" spans="7:7" x14ac:dyDescent="0.25">
      <c r="G463" s="5"/>
    </row>
    <row r="464" spans="7:7" x14ac:dyDescent="0.25">
      <c r="G464" s="5"/>
    </row>
    <row r="465" spans="7:7" x14ac:dyDescent="0.25">
      <c r="G465" s="5"/>
    </row>
    <row r="466" spans="7:7" x14ac:dyDescent="0.25">
      <c r="G466" s="5"/>
    </row>
    <row r="467" spans="7:7" x14ac:dyDescent="0.25">
      <c r="G467" s="5"/>
    </row>
    <row r="468" spans="7:7" x14ac:dyDescent="0.25">
      <c r="G468" s="5"/>
    </row>
    <row r="469" spans="7:7" x14ac:dyDescent="0.25">
      <c r="G469" s="5"/>
    </row>
    <row r="470" spans="7:7" x14ac:dyDescent="0.25">
      <c r="G470" s="5"/>
    </row>
    <row r="471" spans="7:7" x14ac:dyDescent="0.25">
      <c r="G471" s="5"/>
    </row>
    <row r="472" spans="7:7" x14ac:dyDescent="0.25">
      <c r="G472" s="5"/>
    </row>
    <row r="473" spans="7:7" x14ac:dyDescent="0.25">
      <c r="G473" s="5"/>
    </row>
    <row r="474" spans="7:7" x14ac:dyDescent="0.25">
      <c r="G474" s="5"/>
    </row>
    <row r="475" spans="7:7" x14ac:dyDescent="0.25">
      <c r="G475" s="5"/>
    </row>
    <row r="476" spans="7:7" x14ac:dyDescent="0.25">
      <c r="G476" s="5"/>
    </row>
    <row r="477" spans="7:7" x14ac:dyDescent="0.25">
      <c r="G477" s="5"/>
    </row>
    <row r="478" spans="7:7" x14ac:dyDescent="0.25">
      <c r="G478" s="5"/>
    </row>
    <row r="479" spans="7:7" x14ac:dyDescent="0.25">
      <c r="G479" s="5"/>
    </row>
    <row r="480" spans="7:7" x14ac:dyDescent="0.25">
      <c r="G480" s="5"/>
    </row>
    <row r="481" spans="7:7" x14ac:dyDescent="0.25">
      <c r="G481" s="5"/>
    </row>
    <row r="482" spans="7:7" x14ac:dyDescent="0.25">
      <c r="G482" s="5"/>
    </row>
    <row r="483" spans="7:7" x14ac:dyDescent="0.25">
      <c r="G483" s="5"/>
    </row>
    <row r="484" spans="7:7" x14ac:dyDescent="0.25">
      <c r="G484" s="5"/>
    </row>
    <row r="485" spans="7:7" x14ac:dyDescent="0.25">
      <c r="G485" s="5"/>
    </row>
    <row r="486" spans="7:7" x14ac:dyDescent="0.25">
      <c r="G486" s="5"/>
    </row>
    <row r="487" spans="7:7" x14ac:dyDescent="0.25">
      <c r="G487" s="5"/>
    </row>
    <row r="488" spans="7:7" x14ac:dyDescent="0.25">
      <c r="G488" s="5"/>
    </row>
    <row r="489" spans="7:7" x14ac:dyDescent="0.25">
      <c r="G489" s="5"/>
    </row>
    <row r="490" spans="7:7" x14ac:dyDescent="0.25">
      <c r="G490" s="5"/>
    </row>
    <row r="491" spans="7:7" x14ac:dyDescent="0.25">
      <c r="G491" s="5"/>
    </row>
    <row r="492" spans="7:7" x14ac:dyDescent="0.25">
      <c r="G492" s="5"/>
    </row>
    <row r="493" spans="7:7" x14ac:dyDescent="0.25">
      <c r="G493" s="5"/>
    </row>
    <row r="494" spans="7:7" x14ac:dyDescent="0.25">
      <c r="G494" s="5"/>
    </row>
    <row r="495" spans="7:7" x14ac:dyDescent="0.25">
      <c r="G495" s="5"/>
    </row>
    <row r="496" spans="7:7" x14ac:dyDescent="0.25">
      <c r="G496" s="5"/>
    </row>
    <row r="497" spans="7:7" x14ac:dyDescent="0.25">
      <c r="G497" s="5"/>
    </row>
    <row r="498" spans="7:7" x14ac:dyDescent="0.25">
      <c r="G498" s="5"/>
    </row>
    <row r="499" spans="7:7" x14ac:dyDescent="0.25">
      <c r="G499" s="5"/>
    </row>
    <row r="500" spans="7:7" x14ac:dyDescent="0.25">
      <c r="G500" s="5"/>
    </row>
    <row r="501" spans="7:7" x14ac:dyDescent="0.25">
      <c r="G501" s="5"/>
    </row>
    <row r="502" spans="7:7" x14ac:dyDescent="0.25">
      <c r="G502" s="5"/>
    </row>
    <row r="503" spans="7:7" x14ac:dyDescent="0.25">
      <c r="G503" s="5"/>
    </row>
    <row r="504" spans="7:7" x14ac:dyDescent="0.25">
      <c r="G504" s="5"/>
    </row>
    <row r="505" spans="7:7" x14ac:dyDescent="0.25">
      <c r="G505" s="5"/>
    </row>
    <row r="506" spans="7:7" x14ac:dyDescent="0.25">
      <c r="G506" s="5"/>
    </row>
    <row r="507" spans="7:7" x14ac:dyDescent="0.25">
      <c r="G507" s="5"/>
    </row>
    <row r="508" spans="7:7" x14ac:dyDescent="0.25">
      <c r="G508" s="5"/>
    </row>
    <row r="509" spans="7:7" x14ac:dyDescent="0.25">
      <c r="G509" s="5"/>
    </row>
    <row r="510" spans="7:7" x14ac:dyDescent="0.25">
      <c r="G510" s="5"/>
    </row>
    <row r="511" spans="7:7" x14ac:dyDescent="0.25">
      <c r="G511" s="5"/>
    </row>
    <row r="512" spans="7:7" x14ac:dyDescent="0.25">
      <c r="G512" s="5"/>
    </row>
    <row r="513" spans="7:7" x14ac:dyDescent="0.25">
      <c r="G513" s="5"/>
    </row>
    <row r="514" spans="7:7" x14ac:dyDescent="0.25">
      <c r="G514" s="5"/>
    </row>
    <row r="515" spans="7:7" x14ac:dyDescent="0.25">
      <c r="G515" s="5"/>
    </row>
    <row r="516" spans="7:7" x14ac:dyDescent="0.25">
      <c r="G516" s="5"/>
    </row>
    <row r="517" spans="7:7" x14ac:dyDescent="0.25">
      <c r="G517" s="5"/>
    </row>
    <row r="518" spans="7:7" x14ac:dyDescent="0.25">
      <c r="G518" s="5"/>
    </row>
    <row r="519" spans="7:7" x14ac:dyDescent="0.25">
      <c r="G519" s="5"/>
    </row>
    <row r="520" spans="7:7" x14ac:dyDescent="0.25">
      <c r="G520" s="5"/>
    </row>
    <row r="521" spans="7:7" x14ac:dyDescent="0.25">
      <c r="G521" s="5"/>
    </row>
    <row r="522" spans="7:7" x14ac:dyDescent="0.25">
      <c r="G522" s="5"/>
    </row>
    <row r="523" spans="7:7" x14ac:dyDescent="0.25">
      <c r="G523" s="5"/>
    </row>
    <row r="524" spans="7:7" x14ac:dyDescent="0.25">
      <c r="G524" s="5"/>
    </row>
    <row r="525" spans="7:7" x14ac:dyDescent="0.25">
      <c r="G525" s="5"/>
    </row>
    <row r="526" spans="7:7" x14ac:dyDescent="0.25">
      <c r="G526" s="5"/>
    </row>
    <row r="527" spans="7:7" x14ac:dyDescent="0.25">
      <c r="G527" s="5"/>
    </row>
    <row r="528" spans="7:7" x14ac:dyDescent="0.25">
      <c r="G528" s="5"/>
    </row>
    <row r="529" spans="7:7" x14ac:dyDescent="0.25">
      <c r="G529" s="5"/>
    </row>
    <row r="530" spans="7:7" x14ac:dyDescent="0.25">
      <c r="G530" s="5"/>
    </row>
    <row r="531" spans="7:7" x14ac:dyDescent="0.25">
      <c r="G531" s="5"/>
    </row>
    <row r="532" spans="7:7" x14ac:dyDescent="0.25">
      <c r="G532" s="5"/>
    </row>
    <row r="533" spans="7:7" x14ac:dyDescent="0.25">
      <c r="G533" s="5"/>
    </row>
    <row r="534" spans="7:7" x14ac:dyDescent="0.25">
      <c r="G534" s="5"/>
    </row>
    <row r="535" spans="7:7" x14ac:dyDescent="0.25">
      <c r="G535" s="5"/>
    </row>
    <row r="536" spans="7:7" x14ac:dyDescent="0.25">
      <c r="G536" s="5"/>
    </row>
    <row r="537" spans="7:7" x14ac:dyDescent="0.25">
      <c r="G537" s="5"/>
    </row>
    <row r="538" spans="7:7" x14ac:dyDescent="0.25">
      <c r="G538" s="5"/>
    </row>
    <row r="539" spans="7:7" x14ac:dyDescent="0.25">
      <c r="G539" s="5"/>
    </row>
    <row r="540" spans="7:7" x14ac:dyDescent="0.25">
      <c r="G540" s="5"/>
    </row>
    <row r="541" spans="7:7" x14ac:dyDescent="0.25">
      <c r="G541" s="5"/>
    </row>
    <row r="542" spans="7:7" x14ac:dyDescent="0.25">
      <c r="G542" s="5"/>
    </row>
    <row r="543" spans="7:7" x14ac:dyDescent="0.25">
      <c r="G543" s="5"/>
    </row>
    <row r="544" spans="7:7" x14ac:dyDescent="0.25">
      <c r="G544" s="5"/>
    </row>
    <row r="545" spans="7:7" x14ac:dyDescent="0.25">
      <c r="G545" s="5"/>
    </row>
    <row r="546" spans="7:7" x14ac:dyDescent="0.25">
      <c r="G546" s="5"/>
    </row>
    <row r="547" spans="7:7" x14ac:dyDescent="0.25">
      <c r="G547" s="5"/>
    </row>
    <row r="548" spans="7:7" x14ac:dyDescent="0.25">
      <c r="G548" s="5"/>
    </row>
    <row r="549" spans="7:7" x14ac:dyDescent="0.25">
      <c r="G549" s="5"/>
    </row>
    <row r="550" spans="7:7" x14ac:dyDescent="0.25">
      <c r="G550" s="5"/>
    </row>
    <row r="551" spans="7:7" x14ac:dyDescent="0.25">
      <c r="G551" s="5"/>
    </row>
    <row r="552" spans="7:7" x14ac:dyDescent="0.25">
      <c r="G552" s="5"/>
    </row>
    <row r="553" spans="7:7" x14ac:dyDescent="0.25">
      <c r="G553" s="5"/>
    </row>
    <row r="554" spans="7:7" x14ac:dyDescent="0.25">
      <c r="G554" s="5"/>
    </row>
    <row r="555" spans="7:7" x14ac:dyDescent="0.25">
      <c r="G555" s="5"/>
    </row>
    <row r="556" spans="7:7" x14ac:dyDescent="0.25">
      <c r="G556" s="5"/>
    </row>
    <row r="557" spans="7:7" x14ac:dyDescent="0.25">
      <c r="G557" s="5"/>
    </row>
    <row r="558" spans="7:7" x14ac:dyDescent="0.25">
      <c r="G558" s="5"/>
    </row>
    <row r="559" spans="7:7" x14ac:dyDescent="0.25">
      <c r="G559" s="5"/>
    </row>
    <row r="560" spans="7:7" x14ac:dyDescent="0.25">
      <c r="G560" s="5"/>
    </row>
    <row r="561" spans="7:7" x14ac:dyDescent="0.25">
      <c r="G561" s="5"/>
    </row>
    <row r="562" spans="7:7" x14ac:dyDescent="0.25">
      <c r="G562" s="5"/>
    </row>
    <row r="563" spans="7:7" x14ac:dyDescent="0.25">
      <c r="G563" s="5"/>
    </row>
    <row r="564" spans="7:7" x14ac:dyDescent="0.25">
      <c r="G564" s="5"/>
    </row>
    <row r="565" spans="7:7" x14ac:dyDescent="0.25">
      <c r="G565" s="5"/>
    </row>
    <row r="566" spans="7:7" x14ac:dyDescent="0.25">
      <c r="G566" s="5"/>
    </row>
    <row r="567" spans="7:7" x14ac:dyDescent="0.25">
      <c r="G567" s="5"/>
    </row>
    <row r="568" spans="7:7" x14ac:dyDescent="0.25">
      <c r="G568" s="5"/>
    </row>
    <row r="569" spans="7:7" x14ac:dyDescent="0.25">
      <c r="G569" s="5"/>
    </row>
    <row r="570" spans="7:7" x14ac:dyDescent="0.25">
      <c r="G570" s="5"/>
    </row>
    <row r="571" spans="7:7" x14ac:dyDescent="0.25">
      <c r="G571" s="5"/>
    </row>
    <row r="572" spans="7:7" x14ac:dyDescent="0.25">
      <c r="G572" s="5"/>
    </row>
    <row r="573" spans="7:7" x14ac:dyDescent="0.25">
      <c r="G573" s="5"/>
    </row>
    <row r="574" spans="7:7" x14ac:dyDescent="0.25">
      <c r="G574" s="5"/>
    </row>
    <row r="575" spans="7:7" x14ac:dyDescent="0.25">
      <c r="G575" s="5"/>
    </row>
    <row r="576" spans="7:7" x14ac:dyDescent="0.25">
      <c r="G576" s="5"/>
    </row>
    <row r="577" spans="7:7" x14ac:dyDescent="0.25">
      <c r="G577" s="5"/>
    </row>
    <row r="578" spans="7:7" x14ac:dyDescent="0.25">
      <c r="G578" s="5"/>
    </row>
    <row r="579" spans="7:7" x14ac:dyDescent="0.25">
      <c r="G579" s="5"/>
    </row>
    <row r="580" spans="7:7" x14ac:dyDescent="0.25">
      <c r="G580" s="5"/>
    </row>
    <row r="581" spans="7:7" x14ac:dyDescent="0.25">
      <c r="G581" s="5"/>
    </row>
    <row r="582" spans="7:7" x14ac:dyDescent="0.25">
      <c r="G582" s="5"/>
    </row>
    <row r="583" spans="7:7" x14ac:dyDescent="0.25">
      <c r="G583" s="5"/>
    </row>
    <row r="584" spans="7:7" x14ac:dyDescent="0.25">
      <c r="G584" s="5"/>
    </row>
    <row r="585" spans="7:7" x14ac:dyDescent="0.25">
      <c r="G585" s="5"/>
    </row>
    <row r="586" spans="7:7" x14ac:dyDescent="0.25">
      <c r="G586" s="5"/>
    </row>
    <row r="587" spans="7:7" x14ac:dyDescent="0.25">
      <c r="G587" s="5"/>
    </row>
    <row r="588" spans="7:7" x14ac:dyDescent="0.25">
      <c r="G588" s="5"/>
    </row>
    <row r="589" spans="7:7" x14ac:dyDescent="0.25">
      <c r="G589" s="5"/>
    </row>
    <row r="590" spans="7:7" x14ac:dyDescent="0.25">
      <c r="G590" s="5"/>
    </row>
    <row r="591" spans="7:7" x14ac:dyDescent="0.25">
      <c r="G591" s="5"/>
    </row>
    <row r="592" spans="7:7" x14ac:dyDescent="0.25">
      <c r="G592" s="5"/>
    </row>
    <row r="593" spans="7:7" x14ac:dyDescent="0.25">
      <c r="G593" s="5"/>
    </row>
    <row r="594" spans="7:7" x14ac:dyDescent="0.25">
      <c r="G594" s="5"/>
    </row>
    <row r="595" spans="7:7" x14ac:dyDescent="0.25">
      <c r="G595" s="5"/>
    </row>
    <row r="596" spans="7:7" x14ac:dyDescent="0.25">
      <c r="G596" s="5"/>
    </row>
    <row r="597" spans="7:7" x14ac:dyDescent="0.25">
      <c r="G597" s="5"/>
    </row>
    <row r="598" spans="7:7" x14ac:dyDescent="0.25">
      <c r="G598" s="5"/>
    </row>
    <row r="599" spans="7:7" x14ac:dyDescent="0.25">
      <c r="G599" s="5"/>
    </row>
    <row r="600" spans="7:7" x14ac:dyDescent="0.25">
      <c r="G600" s="5"/>
    </row>
    <row r="601" spans="7:7" x14ac:dyDescent="0.25">
      <c r="G601" s="5"/>
    </row>
    <row r="602" spans="7:7" x14ac:dyDescent="0.25">
      <c r="G602" s="5"/>
    </row>
  </sheetData>
  <sheetProtection algorithmName="SHA-512" hashValue="MabBGSzLqxHA3HK25gOr3SPaKZiYGr8aNI8RbfNokqg3J7C4HsHa62Vp4SovVkKciCsltzq6oTqyS1PIa6dBmw==" saltValue="sukQGyIXKiT5fUNy9u0oRw==" spinCount="100000" sheet="1" objects="1" scenarios="1"/>
  <protectedRanges>
    <protectedRange sqref="W1:AO1" name="prod_titles"/>
    <protectedRange sqref="W3:AO48 W1:AO1" name="custom_prods"/>
  </protectedRanges>
  <phoneticPr fontId="13" type="noConversion"/>
  <pageMargins left="0.7" right="0.7" top="0.75" bottom="0.75" header="0.3" footer="0.3"/>
  <pageSetup paperSize="9" scale="38" fitToHeight="4" orientation="portrait" horizontalDpi="300" verticalDpi="300" r:id="rId1"/>
  <drawing r:id="rId2"/>
  <tableParts count="3">
    <tablePart r:id="rId3"/>
    <tablePart r:id="rId4"/>
    <tablePart r:id="rId5"/>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4D6837238161941BC7D849F9C09F8FA" ma:contentTypeVersion="16" ma:contentTypeDescription="Create a new document." ma:contentTypeScope="" ma:versionID="26e348305483fce65d9edbf874f95901">
  <xsd:schema xmlns:xsd="http://www.w3.org/2001/XMLSchema" xmlns:xs="http://www.w3.org/2001/XMLSchema" xmlns:p="http://schemas.microsoft.com/office/2006/metadata/properties" xmlns:ns2="4e400a02-b582-451c-b3dc-e10c465ad357" xmlns:ns3="1c6d4b89-11f9-41a7-9910-a669f0d62826" targetNamespace="http://schemas.microsoft.com/office/2006/metadata/properties" ma:root="true" ma:fieldsID="dcd9f883274909a8bbf9114bc090f6c3" ns2:_="" ns3:_="">
    <xsd:import namespace="4e400a02-b582-451c-b3dc-e10c465ad357"/>
    <xsd:import namespace="1c6d4b89-11f9-41a7-9910-a669f0d62826"/>
    <xsd:element name="properties">
      <xsd:complexType>
        <xsd:sequence>
          <xsd:element name="documentManagement">
            <xsd:complexType>
              <xsd:all>
                <xsd:element ref="ns2:Segregation_x0020_Of_x0020_Duties_x0020_Checked" minOccurs="0"/>
                <xsd:element ref="ns3:MediaServiceMetadata" minOccurs="0"/>
                <xsd:element ref="ns3:MediaServiceFastMetadata" minOccurs="0"/>
                <xsd:element ref="ns3:MediaServiceDateTaken" minOccurs="0"/>
                <xsd:element ref="ns3:MediaServiceAutoTags" minOccurs="0"/>
                <xsd:element ref="ns3:MediaServiceLocation" minOccurs="0"/>
                <xsd:element ref="ns3:MediaServiceOCR" minOccurs="0"/>
                <xsd:element ref="ns3:MediaServiceGenerationTime" minOccurs="0"/>
                <xsd:element ref="ns3:MediaServiceEventHashCode" minOccurs="0"/>
                <xsd:element ref="ns2:SharedWithUsers" minOccurs="0"/>
                <xsd:element ref="ns2:SharedWithDetails" minOccurs="0"/>
                <xsd:element ref="ns3:MediaServiceAutoKeyPoints" minOccurs="0"/>
                <xsd:element ref="ns3:MediaServiceKeyPoints" minOccurs="0"/>
                <xsd:element ref="ns3:MediaLengthInSeconds" minOccurs="0"/>
                <xsd:element ref="ns3:lcf76f155ced4ddcb4097134ff3c332f" minOccurs="0"/>
                <xsd:element ref="ns2: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e400a02-b582-451c-b3dc-e10c465ad357" elementFormDefault="qualified">
    <xsd:import namespace="http://schemas.microsoft.com/office/2006/documentManagement/types"/>
    <xsd:import namespace="http://schemas.microsoft.com/office/infopath/2007/PartnerControls"/>
    <xsd:element name="Segregation_x0020_Of_x0020_Duties_x0020_Checked" ma:index="8" nillable="true" ma:displayName="Segregation Of Duties Checked" ma:default="0" ma:internalName="Segregation_x0020_Of_x0020_Duties_x0020_Checked">
      <xsd:simpleType>
        <xsd:restriction base="dms:Boolean"/>
      </xsd:simpleType>
    </xsd:element>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4" nillable="true" ma:displayName="Taxonomy Catch All Column" ma:hidden="true" ma:list="{94e8ba62-3f99-47b7-9686-128dadeac66f}" ma:internalName="TaxCatchAll" ma:showField="CatchAllData" ma:web="4e400a02-b582-451c-b3dc-e10c465ad35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1c6d4b89-11f9-41a7-9910-a669f0d62826" elementFormDefault="qualified">
    <xsd:import namespace="http://schemas.microsoft.com/office/2006/documentManagement/types"/>
    <xsd:import namespace="http://schemas.microsoft.com/office/infopath/2007/PartnerControls"/>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DateTaken" ma:index="11" nillable="true" ma:displayName="MediaServiceDateTaken" ma:hidden="true" ma:internalName="MediaServiceDateTaken" ma:readOnly="true">
      <xsd:simpleType>
        <xsd:restriction base="dms:Text"/>
      </xsd:simpleType>
    </xsd:element>
    <xsd:element name="MediaServiceAutoTags" ma:index="12" nillable="true" ma:displayName="Tags" ma:internalName="MediaServiceAutoTags" ma:readOnly="true">
      <xsd:simpleType>
        <xsd:restriction base="dms:Text"/>
      </xsd:simpleType>
    </xsd:element>
    <xsd:element name="MediaServiceLocation" ma:index="13" nillable="true" ma:displayName="Location" ma:internalName="MediaServiceLocation"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MediaLengthInSeconds" ma:index="21" nillable="true" ma:displayName="Length (seconds)" ma:internalName="MediaLengthInSeconds" ma:readOnly="true">
      <xsd:simpleType>
        <xsd:restriction base="dms:Unknown"/>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a54e1815-2d86-458e-ad98-f61fa78874a6" ma:termSetId="09814cd3-568e-fe90-9814-8d621ff8fb84" ma:anchorId="fba54fb3-c3e1-fe81-a776-ca4b69148c4d" ma:open="tru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 
</file>

<file path=customXml/item3.xml><?xml version="1.0" encoding="utf-8"?>
<p:properties xmlns:p="http://schemas.microsoft.com/office/2006/metadata/properties" xmlns:xsi="http://www.w3.org/2001/XMLSchema-instance" xmlns:pc="http://schemas.microsoft.com/office/infopath/2007/PartnerControls">
  <documentManagement>
    <SharedWithUsers xmlns="4e400a02-b582-451c-b3dc-e10c465ad357">
      <UserInfo>
        <DisplayName>Leigh Garster-Ward</DisplayName>
        <AccountId>60</AccountId>
        <AccountType/>
      </UserInfo>
      <UserInfo>
        <DisplayName>Karen McKittrick</DisplayName>
        <AccountId>87</AccountId>
        <AccountType/>
      </UserInfo>
      <UserInfo>
        <DisplayName>Rachel Coode</DisplayName>
        <AccountId>124</AccountId>
        <AccountType/>
      </UserInfo>
      <UserInfo>
        <DisplayName>Heather Hill</DisplayName>
        <AccountId>221</AccountId>
        <AccountType/>
      </UserInfo>
      <UserInfo>
        <DisplayName>Paul Swift</DisplayName>
        <AccountId>714</AccountId>
        <AccountType/>
      </UserInfo>
    </SharedWithUsers>
    <TaxCatchAll xmlns="4e400a02-b582-451c-b3dc-e10c465ad357" xsi:nil="true"/>
    <lcf76f155ced4ddcb4097134ff3c332f xmlns="1c6d4b89-11f9-41a7-9910-a669f0d62826">
      <Terms xmlns="http://schemas.microsoft.com/office/infopath/2007/PartnerControls"/>
    </lcf76f155ced4ddcb4097134ff3c332f>
    <Segregation_x0020_Of_x0020_Duties_x0020_Checked xmlns="4e400a02-b582-451c-b3dc-e10c465ad357">false</Segregation_x0020_Of_x0020_Duties_x0020_Checked>
    <MediaLengthInSeconds xmlns="1c6d4b89-11f9-41a7-9910-a669f0d62826" xsi:nil="true"/>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8CEBB01-3F59-4719-B987-A144B5348EC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e400a02-b582-451c-b3dc-e10c465ad357"/>
    <ds:schemaRef ds:uri="1c6d4b89-11f9-41a7-9910-a669f0d6282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F043308-5DF7-45F5-BDEA-1BD053E034DD}">
  <ds:schemaRefs>
    <ds:schemaRef ds:uri="http://schemas.microsoft.com/DataMashup"/>
  </ds:schemaRefs>
</ds:datastoreItem>
</file>

<file path=customXml/itemProps3.xml><?xml version="1.0" encoding="utf-8"?>
<ds:datastoreItem xmlns:ds="http://schemas.openxmlformats.org/officeDocument/2006/customXml" ds:itemID="{530896D7-BD88-4330-B2F3-77EE3B480DE8}">
  <ds:schemaRefs>
    <ds:schemaRef ds:uri="http://schemas.microsoft.com/office/infopath/2007/PartnerControls"/>
    <ds:schemaRef ds:uri="http://schemas.microsoft.com/office/2006/documentManagement/types"/>
    <ds:schemaRef ds:uri="1c6d4b89-11f9-41a7-9910-a669f0d62826"/>
    <ds:schemaRef ds:uri="http://purl.org/dc/terms/"/>
    <ds:schemaRef ds:uri="http://purl.org/dc/elements/1.1/"/>
    <ds:schemaRef ds:uri="http://purl.org/dc/dcmitype/"/>
    <ds:schemaRef ds:uri="http://schemas.microsoft.com/office/2006/metadata/properties"/>
    <ds:schemaRef ds:uri="http://schemas.openxmlformats.org/package/2006/metadata/core-properties"/>
    <ds:schemaRef ds:uri="4e400a02-b582-451c-b3dc-e10c465ad357"/>
    <ds:schemaRef ds:uri="http://www.w3.org/XML/1998/namespace"/>
  </ds:schemaRefs>
</ds:datastoreItem>
</file>

<file path=customXml/itemProps4.xml><?xml version="1.0" encoding="utf-8"?>
<ds:datastoreItem xmlns:ds="http://schemas.openxmlformats.org/officeDocument/2006/customXml" ds:itemID="{617B713E-961A-489A-9B9D-A91190E9189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12</vt:i4>
      </vt:variant>
      <vt:variant>
        <vt:lpstr>Named Ranges</vt:lpstr>
      </vt:variant>
      <vt:variant>
        <vt:i4>39</vt:i4>
      </vt:variant>
    </vt:vector>
  </HeadingPairs>
  <TitlesOfParts>
    <vt:vector size="51" baseType="lpstr">
      <vt:lpstr>IMPORTANT NOTICE</vt:lpstr>
      <vt:lpstr>mPKU tool user guide</vt:lpstr>
      <vt:lpstr>mPKU intake assessment tool</vt:lpstr>
      <vt:lpstr>LACTATION tool user guide</vt:lpstr>
      <vt:lpstr>DRIs</vt:lpstr>
      <vt:lpstr>Data</vt:lpstr>
      <vt:lpstr>LACTATION intake assessment</vt:lpstr>
      <vt:lpstr>Glossary</vt:lpstr>
      <vt:lpstr>Abbreviations</vt:lpstr>
      <vt:lpstr>References</vt:lpstr>
      <vt:lpstr>TULs</vt:lpstr>
      <vt:lpstr>Custom Products</vt:lpstr>
      <vt:lpstr>air</vt:lpstr>
      <vt:lpstr>badge</vt:lpstr>
      <vt:lpstr>cooler</vt:lpstr>
      <vt:lpstr>custom_prod</vt:lpstr>
      <vt:lpstr>custom1</vt:lpstr>
      <vt:lpstr>custom10</vt:lpstr>
      <vt:lpstr>custom2</vt:lpstr>
      <vt:lpstr>custom3</vt:lpstr>
      <vt:lpstr>custom4</vt:lpstr>
      <vt:lpstr>custom5</vt:lpstr>
      <vt:lpstr>custom6</vt:lpstr>
      <vt:lpstr>custom7</vt:lpstr>
      <vt:lpstr>custom8</vt:lpstr>
      <vt:lpstr>custom9</vt:lpstr>
      <vt:lpstr>express</vt:lpstr>
      <vt:lpstr>express_plus</vt:lpstr>
      <vt:lpstr>gmpower</vt:lpstr>
      <vt:lpstr>motion</vt:lpstr>
      <vt:lpstr>motion2</vt:lpstr>
      <vt:lpstr>NewNotes</vt:lpstr>
      <vt:lpstr>NewRDA</vt:lpstr>
      <vt:lpstr>NewRefs</vt:lpstr>
      <vt:lpstr>Notes</vt:lpstr>
      <vt:lpstr>PKU</vt:lpstr>
      <vt:lpstr>'IMPORTANT NOTICE'!Print_Area</vt:lpstr>
      <vt:lpstr>'LACTATION intake assessment'!Print_Area</vt:lpstr>
      <vt:lpstr>'mPKU intake assessment tool'!Print_Area</vt:lpstr>
      <vt:lpstr>'LACTATION intake assessment'!prod_nut_data</vt:lpstr>
      <vt:lpstr>References!prod_nut_data</vt:lpstr>
      <vt:lpstr>prod_nut_data</vt:lpstr>
      <vt:lpstr>DRIs!Products</vt:lpstr>
      <vt:lpstr>'LACTATION intake assessment'!Products</vt:lpstr>
      <vt:lpstr>References!Products</vt:lpstr>
      <vt:lpstr>Products</vt:lpstr>
      <vt:lpstr>RDARef</vt:lpstr>
      <vt:lpstr>Refs</vt:lpstr>
      <vt:lpstr>sphere</vt:lpstr>
      <vt:lpstr>sphere_liquid</vt:lpstr>
      <vt:lpstr>trio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Rachel Wilson;matt.walsh@vitaflo.co.uk;EoghanBrennan@vitaflo.co.uk</dc:creator>
  <cp:keywords/>
  <dc:description/>
  <cp:lastModifiedBy>Matt Walsh</cp:lastModifiedBy>
  <cp:revision/>
  <cp:lastPrinted>2023-12-07T12:24:59Z</cp:lastPrinted>
  <dcterms:created xsi:type="dcterms:W3CDTF">2021-01-29T15:49:00Z</dcterms:created>
  <dcterms:modified xsi:type="dcterms:W3CDTF">2023-12-12T13:28:15Z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0x01010044D6837238161941BC7D849F9C09F8FA</vt:lpwstr>
  </property>
  <property fmtid="{D5CDD505-2E9C-101B-9397-08002B2CF9AE}" pid="3" name="MediaServiceImageTags">
    <vt:lpwstr/>
  </property>
  <property fmtid="{D5CDD505-2E9C-101B-9397-08002B2CF9AE}" pid="4" name="xd_ProgID">
    <vt:lpwstr/>
  </property>
  <property fmtid="{D5CDD505-2E9C-101B-9397-08002B2CF9AE}" pid="5" name="_ColorHex">
    <vt:lpwstr/>
  </property>
  <property fmtid="{D5CDD505-2E9C-101B-9397-08002B2CF9AE}" pid="6" name="ComplianceAssetId">
    <vt:lpwstr/>
  </property>
  <property fmtid="{D5CDD505-2E9C-101B-9397-08002B2CF9AE}" pid="7" name="TemplateUrl">
    <vt:lpwstr/>
  </property>
  <property fmtid="{D5CDD505-2E9C-101B-9397-08002B2CF9AE}" pid="8" name="_ExtendedDescription">
    <vt:lpwstr/>
  </property>
  <property fmtid="{D5CDD505-2E9C-101B-9397-08002B2CF9AE}" pid="9" name="_ColorTag">
    <vt:lpwstr/>
  </property>
  <property fmtid="{D5CDD505-2E9C-101B-9397-08002B2CF9AE}" pid="10" name="TriggerFlowInfo">
    <vt:lpwstr/>
  </property>
  <property fmtid="{D5CDD505-2E9C-101B-9397-08002B2CF9AE}" pid="11" name="xd_Signature">
    <vt:bool>false</vt:bool>
  </property>
  <property fmtid="{D5CDD505-2E9C-101B-9397-08002B2CF9AE}" pid="12" name="_Emoji">
    <vt:lpwstr/>
  </property>
</Properties>
</file>