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A:\Downloads\"/>
    </mc:Choice>
  </mc:AlternateContent>
  <xr:revisionPtr revIDLastSave="0" documentId="13_ncr:1_{2AB231FC-5AEE-49A1-9349-00E7A6D3E41E}" xr6:coauthVersionLast="47" xr6:coauthVersionMax="47" xr10:uidLastSave="{00000000-0000-0000-0000-000000000000}"/>
  <workbookProtection workbookAlgorithmName="SHA-512" workbookHashValue="uBBRvJZWOpLbxRCZDJQGyrOFPR+uJay+PGWCNXKDoW0B7pl8h4cLjhKR3QI+M8pOwuYOc+rAB+PSeYN8GST1Tw==" workbookSaltValue="lLbzwIEGlgXvLq6IH+DkYA==" workbookSpinCount="100000" lockStructure="1"/>
  <bookViews>
    <workbookView xWindow="28680" yWindow="-120" windowWidth="29040" windowHeight="15990" tabRatio="827" xr2:uid="{DF6D74B0-DD2D-4068-A863-438712ABEA66}"/>
  </bookViews>
  <sheets>
    <sheet name="IMPORTANT NOTICE" sheetId="13" r:id="rId1"/>
    <sheet name="mPKU tool user guide" sheetId="6" r:id="rId2"/>
    <sheet name="mPKU intake assessment tool" sheetId="2" r:id="rId3"/>
    <sheet name="LACTATION tool user guide" sheetId="11" r:id="rId4"/>
    <sheet name="DRIs" sheetId="4" state="hidden" r:id="rId5"/>
    <sheet name="Data" sheetId="3" state="hidden" r:id="rId6"/>
    <sheet name="LACTATION intake assessment" sheetId="8" r:id="rId7"/>
    <sheet name="Glossary" sheetId="9" state="hidden" r:id="rId8"/>
    <sheet name="Abbreviations" sheetId="14" r:id="rId9"/>
    <sheet name="References" sheetId="10" r:id="rId10"/>
    <sheet name="TULs" sheetId="7" state="hidden" r:id="rId11"/>
    <sheet name="Custom Products" sheetId="1" r:id="rId12"/>
  </sheets>
  <definedNames>
    <definedName name="_xlnm._FilterDatabase" localSheetId="2" hidden="1">'mPKU intake assessment tool'!$B$8:$E$12</definedName>
    <definedName name="air">'Custom Products'!$D$60</definedName>
    <definedName name="badge">'Custom Products'!$D$65</definedName>
    <definedName name="cooler">'Custom Products'!$D$59</definedName>
    <definedName name="custom_prod">'Custom Products'!$AP:$AP</definedName>
    <definedName name="custom1">'Custom Products'!$D$65</definedName>
    <definedName name="custom10">'Custom Products'!$D$74</definedName>
    <definedName name="custom2">'Custom Products'!$D$66</definedName>
    <definedName name="custom3">'Custom Products'!$D$67</definedName>
    <definedName name="custom4">'Custom Products'!$D$68</definedName>
    <definedName name="custom5">'Custom Products'!$D$69</definedName>
    <definedName name="custom6">'Custom Products'!$D$70</definedName>
    <definedName name="custom7">'Custom Products'!$D$71</definedName>
    <definedName name="custom8">'Custom Products'!$D$72</definedName>
    <definedName name="custom9">'Custom Products'!$D$73</definedName>
    <definedName name="express">'Custom Products'!$D$57</definedName>
    <definedName name="express_plus">'Custom Products'!$D$58</definedName>
    <definedName name="gmpower">'Custom Products'!$D$62</definedName>
    <definedName name="image_1">INDEX(#REF!,MATCH('mPKU intake assessment tool'!XEX1048576,#REF!,0))</definedName>
    <definedName name="Lact_product1">INDIRECT('LACTATION intake assessment'!$D$10)</definedName>
    <definedName name="Lact_product2">INDIRECT('LACTATION intake assessment'!$D$11)</definedName>
    <definedName name="Lact_product3">INDIRECT('LACTATION intake assessment'!$D$12)</definedName>
    <definedName name="Logo" localSheetId="4">INDEX(#REF!,MATCH('mPKU intake assessment tool'!A1048575,#REF!,0))</definedName>
    <definedName name="Logo" localSheetId="6">INDEX(#REF!,MATCH('LACTATION intake assessment'!A1048575,#REF!,0))</definedName>
    <definedName name="Logo" localSheetId="9">INDEX(#REF!,MATCH('mPKU intake assessment tool'!A1048575,#REF!,0))</definedName>
    <definedName name="Logo">INDEX(#REF!,MATCH('mPKU intake assessment tool'!A1048575,#REF!,0))</definedName>
    <definedName name="motion">'Custom Products'!$D$63</definedName>
    <definedName name="motion2">'Custom Products'!$D$64</definedName>
    <definedName name="NewNotes">References!$D$64</definedName>
    <definedName name="NewRDA">References!$C$22</definedName>
    <definedName name="NewRefs">References!$D$104</definedName>
    <definedName name="Notes">References!$A$60</definedName>
    <definedName name="PKU">'Custom Products'!$AV$25</definedName>
    <definedName name="preg_1">_xlfn.XLOOKUP('mPKU intake assessment tool'!$C$10,#REF!,#REF!)</definedName>
    <definedName name="preg_product1">INDIRECT('mPKU intake assessment tool'!$D$10)</definedName>
    <definedName name="preg_product2">INDIRECT('mPKU intake assessment tool'!$D$11)</definedName>
    <definedName name="Preg_product3">INDIRECT('mPKU intake assessment tool'!$D$12)</definedName>
    <definedName name="_xlnm.Print_Area" localSheetId="0">'IMPORTANT NOTICE'!$A$4:$R$27</definedName>
    <definedName name="_xlnm.Print_Area" localSheetId="6">'LACTATION intake assessment'!$B$1:$P$67</definedName>
    <definedName name="_xlnm.Print_Area" localSheetId="2">'mPKU intake assessment tool'!$A$1:$U$70</definedName>
    <definedName name="prod_dv" localSheetId="6">INDIRECT('LACTATION intake assessment'!$D$10)</definedName>
    <definedName name="prod_dv">INDIRECT('mPKU intake assessment tool'!#REF!)</definedName>
    <definedName name="prod_nut_data" localSheetId="6">prud_nut_data[]</definedName>
    <definedName name="prod_nut_data" localSheetId="9">prud_nut_data[]</definedName>
    <definedName name="prod_nut_data">prud_nut_data[]</definedName>
    <definedName name="Products" localSheetId="4">prud_nut_data[]</definedName>
    <definedName name="Products" localSheetId="6">prud_nut_data[]</definedName>
    <definedName name="Products" localSheetId="9">prud_nut_data[]</definedName>
    <definedName name="Products">prud_nut_data[]</definedName>
    <definedName name="RDARef">References!$B$4</definedName>
    <definedName name="Refs">References!$A$80</definedName>
    <definedName name="sphere">'Custom Products'!$D$55</definedName>
    <definedName name="sphere_liquid">'Custom Products'!$D$56</definedName>
    <definedName name="trio">'Custom Products'!$D$61</definedName>
  </definedNames>
  <calcPr calcId="191028"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6" i="1"/>
  <c r="F28" i="1"/>
  <c r="F29" i="1"/>
  <c r="F30" i="1"/>
  <c r="F31" i="1"/>
  <c r="F32" i="1"/>
  <c r="F33" i="1"/>
  <c r="F34" i="1"/>
  <c r="F35" i="1"/>
  <c r="F36" i="1"/>
  <c r="F37" i="1"/>
  <c r="F38" i="1"/>
  <c r="F39" i="1"/>
  <c r="F40" i="1"/>
  <c r="F41" i="1"/>
  <c r="F42" i="1"/>
  <c r="F43" i="1"/>
  <c r="F44" i="1"/>
  <c r="F46" i="1"/>
  <c r="F47" i="1"/>
  <c r="F5" i="1"/>
  <c r="D29" i="8"/>
  <c r="C25" i="8"/>
  <c r="C23" i="8"/>
  <c r="C24" i="8"/>
  <c r="C26" i="2"/>
  <c r="C24" i="2"/>
  <c r="C25" i="2"/>
  <c r="D30" i="2"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5" i="1"/>
  <c r="D6"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5" i="1"/>
  <c r="D10" i="2"/>
  <c r="D11" i="8"/>
  <c r="D12" i="8"/>
  <c r="B11" i="2"/>
  <c r="B10" i="2"/>
  <c r="D11" i="2"/>
  <c r="AN6"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5" i="1"/>
  <c r="AL6"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5" i="1"/>
  <c r="AP6"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5" i="1"/>
  <c r="AJ6"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5" i="1"/>
  <c r="AH6"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5" i="1"/>
  <c r="AF6"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5" i="1"/>
  <c r="AD6"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5" i="1"/>
  <c r="AB6"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5" i="1"/>
  <c r="Z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5" i="1"/>
  <c r="X6"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5" i="1"/>
  <c r="B11" i="8"/>
  <c r="A74" i="1" l="1"/>
  <c r="D23" i="8"/>
  <c r="A73" i="1"/>
  <c r="A72" i="1"/>
  <c r="A71" i="1"/>
  <c r="A70" i="1"/>
  <c r="A69" i="1"/>
  <c r="A68" i="1"/>
  <c r="A67" i="1"/>
  <c r="A66" i="1"/>
  <c r="A65" i="1"/>
  <c r="D24" i="2"/>
  <c r="AA69" i="2"/>
  <c r="O33" i="8"/>
  <c r="O31" i="8"/>
  <c r="B10" i="8" l="1"/>
  <c r="R52" i="8" s="1"/>
  <c r="D10" i="8"/>
  <c r="B12" i="8"/>
  <c r="B12" i="2"/>
  <c r="D12" i="2"/>
  <c r="N6" i="1"/>
  <c r="AA29" i="2" s="1"/>
  <c r="N8" i="1"/>
  <c r="N9" i="1"/>
  <c r="N10" i="1"/>
  <c r="N11" i="1"/>
  <c r="N12" i="1"/>
  <c r="N13" i="1"/>
  <c r="N14" i="1"/>
  <c r="N15" i="1"/>
  <c r="N16" i="1"/>
  <c r="N17" i="1"/>
  <c r="N18" i="1"/>
  <c r="N19" i="1"/>
  <c r="N20" i="1"/>
  <c r="N21" i="1"/>
  <c r="N22" i="1"/>
  <c r="N23" i="1"/>
  <c r="N24" i="1"/>
  <c r="N26" i="1"/>
  <c r="N28" i="1"/>
  <c r="N29" i="1"/>
  <c r="N30" i="1"/>
  <c r="N31" i="1"/>
  <c r="N32" i="1"/>
  <c r="N33" i="1"/>
  <c r="N34" i="1"/>
  <c r="N35" i="1"/>
  <c r="N36" i="1"/>
  <c r="N37" i="1"/>
  <c r="N38" i="1"/>
  <c r="N39" i="1"/>
  <c r="N40" i="1"/>
  <c r="N41" i="1"/>
  <c r="N42" i="1"/>
  <c r="N43" i="1"/>
  <c r="N44" i="1"/>
  <c r="N46" i="1"/>
  <c r="N47" i="1"/>
  <c r="N5" i="1"/>
  <c r="AA28" i="2" s="1"/>
  <c r="L6" i="1"/>
  <c r="L8" i="1"/>
  <c r="L9" i="1"/>
  <c r="L10" i="1"/>
  <c r="L11" i="1"/>
  <c r="L12" i="1"/>
  <c r="L13" i="1"/>
  <c r="AB36" i="2" s="1"/>
  <c r="L14" i="1"/>
  <c r="L15" i="1"/>
  <c r="L16" i="1"/>
  <c r="L17" i="1"/>
  <c r="L18" i="1"/>
  <c r="L19" i="1"/>
  <c r="L20" i="1"/>
  <c r="L21" i="1"/>
  <c r="AB44" i="2" s="1"/>
  <c r="L22" i="1"/>
  <c r="L23" i="1"/>
  <c r="L24" i="1"/>
  <c r="L26" i="1"/>
  <c r="L28" i="1"/>
  <c r="L29" i="1"/>
  <c r="L30" i="1"/>
  <c r="L31" i="1"/>
  <c r="L32" i="1"/>
  <c r="L33" i="1"/>
  <c r="L34" i="1"/>
  <c r="L35" i="1"/>
  <c r="L36" i="1"/>
  <c r="AB55" i="2" s="1"/>
  <c r="L37" i="1"/>
  <c r="L38" i="1"/>
  <c r="L39" i="1"/>
  <c r="L40" i="1"/>
  <c r="L41" i="1"/>
  <c r="L42" i="1"/>
  <c r="L43" i="1"/>
  <c r="L44" i="1"/>
  <c r="AB62" i="2" s="1"/>
  <c r="L46" i="1"/>
  <c r="L47" i="1"/>
  <c r="L5" i="1"/>
  <c r="J6" i="1"/>
  <c r="S28" i="8" s="1"/>
  <c r="J8" i="1"/>
  <c r="J9" i="1"/>
  <c r="J10" i="1"/>
  <c r="J11" i="1"/>
  <c r="J12" i="1"/>
  <c r="J13" i="1"/>
  <c r="J14" i="1"/>
  <c r="J15" i="1"/>
  <c r="J16" i="1"/>
  <c r="J17" i="1"/>
  <c r="J18" i="1"/>
  <c r="J19" i="1"/>
  <c r="J20" i="1"/>
  <c r="J21" i="1"/>
  <c r="J22" i="1"/>
  <c r="J23" i="1"/>
  <c r="J24" i="1"/>
  <c r="J26" i="1"/>
  <c r="J28" i="1"/>
  <c r="J29" i="1"/>
  <c r="J30" i="1"/>
  <c r="J31" i="1"/>
  <c r="J32" i="1"/>
  <c r="J33" i="1"/>
  <c r="J34" i="1"/>
  <c r="J35" i="1"/>
  <c r="J36" i="1"/>
  <c r="J37" i="1"/>
  <c r="J38" i="1"/>
  <c r="J39" i="1"/>
  <c r="J40" i="1"/>
  <c r="J41" i="1"/>
  <c r="J42" i="1"/>
  <c r="J43" i="1"/>
  <c r="J44" i="1"/>
  <c r="J46" i="1"/>
  <c r="J47" i="1"/>
  <c r="J5" i="1"/>
  <c r="H6" i="1"/>
  <c r="H8" i="1"/>
  <c r="H9" i="1"/>
  <c r="H10" i="1"/>
  <c r="H11" i="1"/>
  <c r="AB34" i="2" s="1"/>
  <c r="H12" i="1"/>
  <c r="H13" i="1"/>
  <c r="H14" i="1"/>
  <c r="H15" i="1"/>
  <c r="H16" i="1"/>
  <c r="H17" i="1"/>
  <c r="H18" i="1"/>
  <c r="H19" i="1"/>
  <c r="H20" i="1"/>
  <c r="AB43" i="2" s="1"/>
  <c r="H21" i="1"/>
  <c r="H22" i="1"/>
  <c r="H23" i="1"/>
  <c r="H24" i="1"/>
  <c r="H26" i="1"/>
  <c r="H28" i="1"/>
  <c r="H29" i="1"/>
  <c r="H30" i="1"/>
  <c r="H31" i="1"/>
  <c r="H32" i="1"/>
  <c r="H33" i="1"/>
  <c r="H34" i="1"/>
  <c r="H35" i="1"/>
  <c r="H36" i="1"/>
  <c r="H37" i="1"/>
  <c r="H38" i="1"/>
  <c r="H39" i="1"/>
  <c r="H40" i="1"/>
  <c r="H41" i="1"/>
  <c r="H42" i="1"/>
  <c r="H43" i="1"/>
  <c r="H44" i="1"/>
  <c r="H46" i="1"/>
  <c r="H47" i="1"/>
  <c r="AB64" i="2" s="1"/>
  <c r="H5" i="1"/>
  <c r="AB57" i="2"/>
  <c r="AB61" i="2" l="1"/>
  <c r="AB60" i="2"/>
  <c r="AB53" i="2"/>
  <c r="AB54" i="2"/>
  <c r="AB48" i="2"/>
  <c r="AB40" i="2"/>
  <c r="AB32" i="2"/>
  <c r="AB47" i="2"/>
  <c r="AB39" i="2"/>
  <c r="AB31" i="2"/>
  <c r="S37" i="8"/>
  <c r="AB52" i="2"/>
  <c r="AB46" i="2"/>
  <c r="AB38" i="2"/>
  <c r="AB29" i="2"/>
  <c r="AB59" i="2"/>
  <c r="AB58" i="2"/>
  <c r="AB51" i="2"/>
  <c r="AB45" i="2"/>
  <c r="AB37" i="2"/>
  <c r="AB50" i="2"/>
  <c r="AB28" i="2"/>
  <c r="AB35" i="2"/>
  <c r="AB49" i="2"/>
  <c r="AB41" i="2"/>
  <c r="AB33" i="2"/>
  <c r="AB56" i="2"/>
  <c r="AB63" i="2"/>
  <c r="AB42" i="2"/>
  <c r="T28" i="8"/>
  <c r="T58" i="8"/>
  <c r="T57" i="8"/>
  <c r="T35" i="8"/>
  <c r="T63" i="8"/>
  <c r="T34" i="8"/>
  <c r="T62" i="8"/>
  <c r="T55" i="8"/>
  <c r="T49" i="8"/>
  <c r="T41" i="8"/>
  <c r="T33" i="8"/>
  <c r="T51" i="8"/>
  <c r="T50" i="8"/>
  <c r="T43" i="8"/>
  <c r="T42" i="8"/>
  <c r="T61" i="8"/>
  <c r="T54" i="8"/>
  <c r="T48" i="8"/>
  <c r="T40" i="8"/>
  <c r="T32" i="8"/>
  <c r="T45" i="8"/>
  <c r="T44" i="8"/>
  <c r="T27" i="8"/>
  <c r="T60" i="8"/>
  <c r="T53" i="8"/>
  <c r="T47" i="8"/>
  <c r="T39" i="8"/>
  <c r="T31" i="8"/>
  <c r="T37" i="8"/>
  <c r="T36" i="8"/>
  <c r="T56" i="8"/>
  <c r="T59" i="8"/>
  <c r="T52" i="8"/>
  <c r="T46" i="8"/>
  <c r="T38" i="8"/>
  <c r="T30" i="8"/>
  <c r="R34" i="8"/>
  <c r="S34" i="8"/>
  <c r="AA35" i="2"/>
  <c r="AA42" i="2"/>
  <c r="R41" i="8"/>
  <c r="S41" i="8"/>
  <c r="AA62" i="2"/>
  <c r="S61" i="8"/>
  <c r="R61" i="8"/>
  <c r="AA55" i="2"/>
  <c r="S54" i="8"/>
  <c r="R54" i="8"/>
  <c r="R48" i="8"/>
  <c r="S48" i="8"/>
  <c r="AA49" i="2"/>
  <c r="AA41" i="2"/>
  <c r="R40" i="8"/>
  <c r="S40" i="8"/>
  <c r="AA33" i="2"/>
  <c r="R32" i="8"/>
  <c r="S32" i="8"/>
  <c r="R27" i="8"/>
  <c r="S27" i="8"/>
  <c r="AA64" i="2"/>
  <c r="R63" i="8"/>
  <c r="S63" i="8"/>
  <c r="S62" i="8"/>
  <c r="R62" i="8"/>
  <c r="AA63" i="2"/>
  <c r="R49" i="8"/>
  <c r="S49" i="8"/>
  <c r="AA50" i="2"/>
  <c r="R60" i="8"/>
  <c r="S60" i="8"/>
  <c r="AA61" i="2"/>
  <c r="R53" i="8"/>
  <c r="AA54" i="2"/>
  <c r="S53" i="8"/>
  <c r="AA48" i="2"/>
  <c r="S47" i="8"/>
  <c r="R47" i="8"/>
  <c r="S39" i="8"/>
  <c r="AA40" i="2"/>
  <c r="R39" i="8"/>
  <c r="R31" i="8"/>
  <c r="AA32" i="2"/>
  <c r="S31" i="8"/>
  <c r="S33" i="8"/>
  <c r="R33" i="8"/>
  <c r="AA34" i="2"/>
  <c r="S59" i="8"/>
  <c r="R59" i="8"/>
  <c r="AA60" i="2"/>
  <c r="AA53" i="2"/>
  <c r="S52" i="8"/>
  <c r="R46" i="8"/>
  <c r="S46" i="8"/>
  <c r="AA47" i="2"/>
  <c r="R38" i="8"/>
  <c r="S38" i="8"/>
  <c r="AA39" i="2"/>
  <c r="S30" i="8"/>
  <c r="R30" i="8"/>
  <c r="AA31" i="2"/>
  <c r="AC29" i="2"/>
  <c r="AC31" i="2"/>
  <c r="AC42" i="2"/>
  <c r="AC56" i="2"/>
  <c r="AC54" i="2"/>
  <c r="AC53" i="2"/>
  <c r="AC34" i="2"/>
  <c r="AC48" i="2"/>
  <c r="AC46" i="2"/>
  <c r="AC58" i="2"/>
  <c r="AC45" i="2"/>
  <c r="AC59" i="2"/>
  <c r="AC40" i="2"/>
  <c r="AC38" i="2"/>
  <c r="AC44" i="2"/>
  <c r="AC28" i="2"/>
  <c r="AC37" i="2"/>
  <c r="AC50" i="2"/>
  <c r="AC32" i="2"/>
  <c r="AC60" i="2"/>
  <c r="AC57" i="2"/>
  <c r="AC63" i="2"/>
  <c r="AC36" i="2"/>
  <c r="AC62" i="2"/>
  <c r="AC55" i="2"/>
  <c r="AC52" i="2"/>
  <c r="AC41" i="2"/>
  <c r="AC35" i="2"/>
  <c r="AC43" i="2"/>
  <c r="AC39" i="2"/>
  <c r="AC64" i="2"/>
  <c r="AC51" i="2"/>
  <c r="AC61" i="2"/>
  <c r="AC47" i="2"/>
  <c r="AC33" i="2"/>
  <c r="AC49" i="2"/>
  <c r="R56" i="8"/>
  <c r="S56" i="8"/>
  <c r="AA57" i="2"/>
  <c r="R35" i="8"/>
  <c r="AA36" i="2"/>
  <c r="S35" i="8"/>
  <c r="R42" i="8"/>
  <c r="S42" i="8"/>
  <c r="AA43" i="2"/>
  <c r="S55" i="8"/>
  <c r="AA56" i="2"/>
  <c r="R55" i="8"/>
  <c r="R58" i="8"/>
  <c r="AA59" i="2"/>
  <c r="S58" i="8"/>
  <c r="R51" i="8"/>
  <c r="AA52" i="2"/>
  <c r="S51" i="8"/>
  <c r="AA46" i="2"/>
  <c r="R45" i="8"/>
  <c r="S45" i="8"/>
  <c r="R37" i="8"/>
  <c r="AA38" i="2"/>
  <c r="R28" i="8"/>
  <c r="AA44" i="2"/>
  <c r="R43" i="8"/>
  <c r="S43" i="8"/>
  <c r="AA58" i="2"/>
  <c r="S57" i="8"/>
  <c r="R57" i="8"/>
  <c r="S50" i="8"/>
  <c r="AA51" i="2"/>
  <c r="R50" i="8"/>
  <c r="AA45" i="2"/>
  <c r="R44" i="8"/>
  <c r="S44" i="8"/>
  <c r="S36" i="8"/>
  <c r="AA37" i="2"/>
  <c r="R36" i="8"/>
  <c r="D28" i="2" l="1"/>
  <c r="D50" i="2"/>
  <c r="D47" i="2"/>
  <c r="D55" i="2"/>
  <c r="D54" i="2"/>
  <c r="D29" i="2"/>
  <c r="D52" i="8"/>
  <c r="D35" i="2"/>
  <c r="D54" i="8"/>
  <c r="D44" i="2"/>
  <c r="D51" i="2"/>
  <c r="D53" i="2"/>
  <c r="D33" i="8"/>
  <c r="D46" i="2"/>
  <c r="D52" i="2"/>
  <c r="D40" i="2"/>
  <c r="D42" i="8"/>
  <c r="D47" i="8"/>
  <c r="D41" i="8"/>
  <c r="D57" i="8"/>
  <c r="D38" i="2"/>
  <c r="D51" i="8"/>
  <c r="D49" i="2"/>
  <c r="D56" i="2"/>
  <c r="D60" i="2"/>
  <c r="D31" i="8"/>
  <c r="D27" i="8"/>
  <c r="D37" i="8"/>
  <c r="D41" i="2"/>
  <c r="D32" i="2"/>
  <c r="D59" i="8"/>
  <c r="D39" i="8"/>
  <c r="D53" i="8"/>
  <c r="D62" i="8"/>
  <c r="D39" i="2"/>
  <c r="D55" i="8"/>
  <c r="D62" i="2"/>
  <c r="D46" i="8"/>
  <c r="D56" i="8"/>
  <c r="D50" i="8"/>
  <c r="D34" i="2"/>
  <c r="D43" i="2"/>
  <c r="D38" i="8"/>
  <c r="D44" i="8"/>
  <c r="D58" i="2"/>
  <c r="D43" i="8"/>
  <c r="D36" i="8"/>
  <c r="D63" i="2"/>
  <c r="D48" i="2"/>
  <c r="D49" i="8"/>
  <c r="D61" i="2"/>
  <c r="D32" i="8"/>
  <c r="D42" i="2"/>
  <c r="D48" i="8"/>
  <c r="D58" i="8"/>
  <c r="D37" i="2"/>
  <c r="D33" i="2"/>
  <c r="D45" i="2"/>
  <c r="D45" i="8"/>
  <c r="D35" i="8"/>
  <c r="D31" i="2"/>
  <c r="D60" i="8"/>
  <c r="D63" i="8"/>
  <c r="D40" i="8"/>
  <c r="D59" i="2"/>
  <c r="D28" i="8"/>
  <c r="D57" i="2"/>
  <c r="D36" i="2"/>
  <c r="D30" i="8"/>
  <c r="D64" i="2"/>
  <c r="D61" i="8"/>
  <c r="D34" i="8"/>
</calcChain>
</file>

<file path=xl/sharedStrings.xml><?xml version="1.0" encoding="utf-8"?>
<sst xmlns="http://schemas.openxmlformats.org/spreadsheetml/2006/main" count="1690" uniqueCount="414">
  <si>
    <t>PKU express</t>
  </si>
  <si>
    <t>g PE</t>
  </si>
  <si>
    <t>Acosta adult</t>
  </si>
  <si>
    <t>Acosta DRI pregnancy</t>
  </si>
  <si>
    <t>US Dietary Reference Intakes (DRIs)</t>
  </si>
  <si>
    <t>UK RNIs</t>
  </si>
  <si>
    <t>Scientific Advisory Committee on Nutrition (SACN) UK Dietary Reference Values</t>
  </si>
  <si>
    <t xml:space="preserve">Eurpoean Food Saftey Authority (EFSA) Dietary Reference Values </t>
  </si>
  <si>
    <t>Australia New Zealand</t>
  </si>
  <si>
    <t>1st trimester</t>
  </si>
  <si>
    <t>2nd trimester</t>
  </si>
  <si>
    <t>3rd trimester</t>
  </si>
  <si>
    <t>31-50 F</t>
  </si>
  <si>
    <t>51-70 F</t>
  </si>
  <si>
    <t>&gt;70 F</t>
  </si>
  <si>
    <t>&lt;18 preg</t>
  </si>
  <si>
    <t>19-30 preg</t>
  </si>
  <si>
    <t>31-50 preg</t>
  </si>
  <si>
    <t>&lt;18 lactation</t>
  </si>
  <si>
    <t>19-30 lactation</t>
  </si>
  <si>
    <t>31-50 lactation</t>
  </si>
  <si>
    <t>55-74 F</t>
  </si>
  <si>
    <t>&gt;75 F</t>
  </si>
  <si>
    <t>15-18 preg</t>
  </si>
  <si>
    <t>19-50 preg</t>
  </si>
  <si>
    <t>15-18 lactation</t>
  </si>
  <si>
    <t>19-50 lactation</t>
  </si>
  <si>
    <t>Adult female</t>
  </si>
  <si>
    <t>pregnancy</t>
  </si>
  <si>
    <t>lactation</t>
  </si>
  <si>
    <t>&gt;70 yr F</t>
  </si>
  <si>
    <t>14-18 preg</t>
  </si>
  <si>
    <t>14-18 lactation</t>
  </si>
  <si>
    <t>Energy</t>
  </si>
  <si>
    <t>kcal</t>
  </si>
  <si>
    <t>Protein</t>
  </si>
  <si>
    <t>g</t>
  </si>
  <si>
    <t>Tyrosine</t>
  </si>
  <si>
    <t>FAT</t>
  </si>
  <si>
    <t>-</t>
  </si>
  <si>
    <t>DHA</t>
  </si>
  <si>
    <t>mg</t>
  </si>
  <si>
    <t>350-450</t>
  </si>
  <si>
    <t>Carbohydrate</t>
  </si>
  <si>
    <t>ND</t>
  </si>
  <si>
    <t xml:space="preserve">Vitamin A </t>
  </si>
  <si>
    <t>µg RE</t>
  </si>
  <si>
    <t xml:space="preserve">Vitamin D3 </t>
  </si>
  <si>
    <t>µg</t>
  </si>
  <si>
    <t xml:space="preserve">Vitamin E </t>
  </si>
  <si>
    <t>mg αTE</t>
  </si>
  <si>
    <t xml:space="preserve">Vitamin C </t>
  </si>
  <si>
    <t xml:space="preserve">Vitamin K </t>
  </si>
  <si>
    <t xml:space="preserve">Thiamin </t>
  </si>
  <si>
    <t xml:space="preserve">Riboflavin </t>
  </si>
  <si>
    <t xml:space="preserve">Niacin </t>
  </si>
  <si>
    <r>
      <t xml:space="preserve">Niacin </t>
    </r>
    <r>
      <rPr>
        <b/>
        <sz val="8"/>
        <color theme="1"/>
        <rFont val="Arial"/>
        <family val="2"/>
      </rPr>
      <t xml:space="preserve">equivalents </t>
    </r>
  </si>
  <si>
    <t xml:space="preserve">Vitamin B6 </t>
  </si>
  <si>
    <t>Folic Acid</t>
  </si>
  <si>
    <t>Vitamin B12</t>
  </si>
  <si>
    <t>Biotin</t>
  </si>
  <si>
    <t>min</t>
  </si>
  <si>
    <t>max</t>
  </si>
  <si>
    <t>Pantothenic acid</t>
  </si>
  <si>
    <t xml:space="preserve">Choline </t>
  </si>
  <si>
    <t xml:space="preserve">Myo-Inositol </t>
  </si>
  <si>
    <t>Carnitine</t>
  </si>
  <si>
    <t>Taurine</t>
  </si>
  <si>
    <t>Sodium</t>
  </si>
  <si>
    <t>Potassium</t>
  </si>
  <si>
    <t>Chloride</t>
  </si>
  <si>
    <t>Calcium</t>
  </si>
  <si>
    <t>Phosphorus</t>
  </si>
  <si>
    <t>Magnesium</t>
  </si>
  <si>
    <t>Fluoride</t>
  </si>
  <si>
    <t>Iron</t>
  </si>
  <si>
    <t>Copper</t>
  </si>
  <si>
    <t>Zinc</t>
  </si>
  <si>
    <t>Manganese</t>
  </si>
  <si>
    <t>Iodine</t>
  </si>
  <si>
    <t>Molybdenum</t>
  </si>
  <si>
    <t>Selenium</t>
  </si>
  <si>
    <t>Chromium</t>
  </si>
  <si>
    <t xml:space="preserve">min </t>
  </si>
  <si>
    <t>Unit</t>
  </si>
  <si>
    <t xml:space="preserve">PKU express (Unfl) </t>
  </si>
  <si>
    <t xml:space="preserve">PKU express </t>
  </si>
  <si>
    <t>PKU express plus (unfl)</t>
  </si>
  <si>
    <t xml:space="preserve">PKU express plus </t>
  </si>
  <si>
    <t>PKU cooler</t>
  </si>
  <si>
    <t xml:space="preserve">PKU cooler </t>
  </si>
  <si>
    <t xml:space="preserve">PKU air </t>
  </si>
  <si>
    <t>per 20g PE</t>
  </si>
  <si>
    <t>Per 1g PE</t>
  </si>
  <si>
    <t>Per 20g PE</t>
  </si>
  <si>
    <t>Per 1 g PE</t>
  </si>
  <si>
    <t>ENERGY</t>
  </si>
  <si>
    <t>PROTEIN</t>
  </si>
  <si>
    <t>CARBOHYDRATE</t>
  </si>
  <si>
    <t>PKU air 2</t>
  </si>
  <si>
    <t>Products</t>
  </si>
  <si>
    <t>PKU sphere</t>
  </si>
  <si>
    <t>PKU air</t>
  </si>
  <si>
    <t>PKU express plus</t>
  </si>
  <si>
    <t>Column Num</t>
  </si>
  <si>
    <t>Logo</t>
  </si>
  <si>
    <t>sphere</t>
  </si>
  <si>
    <t>express</t>
  </si>
  <si>
    <t>cooler</t>
  </si>
  <si>
    <t>air</t>
  </si>
  <si>
    <t>Cell Name</t>
  </si>
  <si>
    <t>express_plus</t>
  </si>
  <si>
    <t>Acosta</t>
  </si>
  <si>
    <t>USA</t>
  </si>
  <si>
    <t>UK</t>
  </si>
  <si>
    <t>EU</t>
  </si>
  <si>
    <t>AUS</t>
  </si>
  <si>
    <t>Detail</t>
  </si>
  <si>
    <t>DB</t>
  </si>
  <si>
    <t>Row/Column</t>
  </si>
  <si>
    <t>Acosta A</t>
  </si>
  <si>
    <t>Acosta 1</t>
  </si>
  <si>
    <t>Acosta 2</t>
  </si>
  <si>
    <t>Acosta 3</t>
  </si>
  <si>
    <t>USA 1</t>
  </si>
  <si>
    <t>USA 2</t>
  </si>
  <si>
    <t>USA 3</t>
  </si>
  <si>
    <t>USA 4</t>
  </si>
  <si>
    <t>USA 5</t>
  </si>
  <si>
    <t>USA 6</t>
  </si>
  <si>
    <t>USA 7</t>
  </si>
  <si>
    <t>USA 8</t>
  </si>
  <si>
    <t>USA 9</t>
  </si>
  <si>
    <t>UK 1</t>
  </si>
  <si>
    <t>UK 2</t>
  </si>
  <si>
    <t>UK 3</t>
  </si>
  <si>
    <t>UK 4</t>
  </si>
  <si>
    <t>UK 5</t>
  </si>
  <si>
    <t>UK 6</t>
  </si>
  <si>
    <t>EU 1</t>
  </si>
  <si>
    <t>EU 2</t>
  </si>
  <si>
    <t>EU 3</t>
  </si>
  <si>
    <t>AUS 1</t>
  </si>
  <si>
    <t>AUS 2</t>
  </si>
  <si>
    <t>AUS 3</t>
  </si>
  <si>
    <t>AUS 4</t>
  </si>
  <si>
    <t>AUS 5</t>
  </si>
  <si>
    <t>AUS 6</t>
  </si>
  <si>
    <t>AUS 7</t>
  </si>
  <si>
    <t>AUS 8</t>
  </si>
  <si>
    <t>Database</t>
  </si>
  <si>
    <t>Columns</t>
  </si>
  <si>
    <t xml:space="preserve">USA </t>
  </si>
  <si>
    <t>KEY:</t>
  </si>
  <si>
    <t xml:space="preserve">&gt; TUL </t>
  </si>
  <si>
    <t xml:space="preserve">&gt; RDA ✓  &lt; TUL ✓ </t>
  </si>
  <si>
    <t>Nutrients</t>
  </si>
  <si>
    <t>Comments</t>
  </si>
  <si>
    <t>USA IoM RDA</t>
  </si>
  <si>
    <t>USA IoM TUL</t>
  </si>
  <si>
    <t>UK DoH RDA</t>
  </si>
  <si>
    <t>UK DoH TUL</t>
  </si>
  <si>
    <t xml:space="preserve"> EFSA RDA</t>
  </si>
  <si>
    <t>EFSA TUL</t>
  </si>
  <si>
    <t>Aus and NZ MoH RDA</t>
  </si>
  <si>
    <t>Aus and NZ MoH TUL</t>
  </si>
  <si>
    <t>Drop down (Multiple max of 3)</t>
  </si>
  <si>
    <t>Free need to input per product</t>
  </si>
  <si>
    <t>Dropdown (single choice)</t>
  </si>
  <si>
    <t>Free</t>
  </si>
  <si>
    <t>Lower than RDA = Blue cell black font
Meets RDA to TUL = White cell black font
Exceed TUL = Amber cell black font
Of the product column</t>
  </si>
  <si>
    <t>Product columns
Inputs
Guidelines (reference/s)</t>
  </si>
  <si>
    <t>Full reference list</t>
  </si>
  <si>
    <t>Acosta RDA</t>
  </si>
  <si>
    <t>Pregnancy</t>
  </si>
  <si>
    <t>Lactation</t>
  </si>
  <si>
    <t>Column2</t>
  </si>
  <si>
    <t>Calc</t>
  </si>
  <si>
    <t>Num</t>
  </si>
  <si>
    <t>Mevalia GMPower Pina Colada</t>
  </si>
  <si>
    <t xml:space="preserve">Mevalia PKU Motion Red Fruits </t>
  </si>
  <si>
    <t>Per 10g PE</t>
  </si>
  <si>
    <t xml:space="preserve">Per 1 g PE </t>
  </si>
  <si>
    <t xml:space="preserve">Per 1g PE </t>
  </si>
  <si>
    <t>&lt;5</t>
  </si>
  <si>
    <t>Mevalia PKU Motion Red Fruits3</t>
  </si>
  <si>
    <t>GMPower (Pina Colada)</t>
  </si>
  <si>
    <t>Motion (Red Fruits)</t>
  </si>
  <si>
    <t>Motion (Red Fruits 2)</t>
  </si>
  <si>
    <t>Maternal PKU Calculator Glossary</t>
  </si>
  <si>
    <t>Abbreviations</t>
  </si>
  <si>
    <r>
      <rPr>
        <b/>
        <sz val="11"/>
        <color theme="1"/>
        <rFont val="Calibri"/>
        <family val="2"/>
        <scheme val="minor"/>
      </rPr>
      <t>AI</t>
    </r>
    <r>
      <rPr>
        <sz val="11"/>
        <color theme="1"/>
        <rFont val="Calibri"/>
        <family val="2"/>
        <scheme val="minor"/>
      </rPr>
      <t xml:space="preserve"> - Adequate Intake</t>
    </r>
  </si>
  <si>
    <r>
      <rPr>
        <b/>
        <sz val="11"/>
        <color theme="1"/>
        <rFont val="Calibri"/>
        <family val="2"/>
        <scheme val="minor"/>
      </rPr>
      <t>Aus</t>
    </r>
    <r>
      <rPr>
        <sz val="11"/>
        <color theme="1"/>
        <rFont val="Calibri"/>
        <family val="2"/>
        <scheme val="minor"/>
      </rPr>
      <t xml:space="preserve"> – Australia</t>
    </r>
  </si>
  <si>
    <r>
      <rPr>
        <b/>
        <sz val="11"/>
        <color theme="1"/>
        <rFont val="Calibri"/>
        <family val="2"/>
        <scheme val="minor"/>
      </rPr>
      <t>BMI</t>
    </r>
    <r>
      <rPr>
        <sz val="11"/>
        <color theme="1"/>
        <rFont val="Calibri"/>
        <family val="2"/>
        <scheme val="minor"/>
      </rPr>
      <t xml:space="preserve"> – Body Mass Index</t>
    </r>
  </si>
  <si>
    <r>
      <rPr>
        <b/>
        <sz val="11"/>
        <color theme="1"/>
        <rFont val="Calibri"/>
        <family val="2"/>
        <scheme val="minor"/>
      </rPr>
      <t>DHA</t>
    </r>
    <r>
      <rPr>
        <sz val="11"/>
        <color theme="1"/>
        <rFont val="Calibri"/>
        <family val="2"/>
        <scheme val="minor"/>
      </rPr>
      <t xml:space="preserve"> – Docosahexaenoic acid</t>
    </r>
  </si>
  <si>
    <r>
      <rPr>
        <b/>
        <sz val="11"/>
        <color theme="1"/>
        <rFont val="Calibri"/>
        <family val="2"/>
        <scheme val="minor"/>
      </rPr>
      <t>DRV</t>
    </r>
    <r>
      <rPr>
        <sz val="11"/>
        <color theme="1"/>
        <rFont val="Calibri"/>
        <family val="2"/>
        <scheme val="minor"/>
      </rPr>
      <t xml:space="preserve"> - Dietary Reference Value </t>
    </r>
  </si>
  <si>
    <r>
      <rPr>
        <b/>
        <sz val="11"/>
        <color theme="1"/>
        <rFont val="Calibri"/>
        <family val="2"/>
        <scheme val="minor"/>
      </rPr>
      <t>DoH</t>
    </r>
    <r>
      <rPr>
        <sz val="11"/>
        <color theme="1"/>
        <rFont val="Calibri"/>
        <family val="2"/>
        <scheme val="minor"/>
      </rPr>
      <t xml:space="preserve"> – Department of Health</t>
    </r>
  </si>
  <si>
    <r>
      <rPr>
        <b/>
        <sz val="11"/>
        <color theme="1"/>
        <rFont val="Calibri"/>
        <family val="2"/>
        <scheme val="minor"/>
      </rPr>
      <t>EAR</t>
    </r>
    <r>
      <rPr>
        <sz val="11"/>
        <color theme="1"/>
        <rFont val="Calibri"/>
        <family val="2"/>
        <scheme val="minor"/>
      </rPr>
      <t xml:space="preserve"> - Estimated Average Requirement </t>
    </r>
  </si>
  <si>
    <r>
      <rPr>
        <b/>
        <sz val="11"/>
        <color theme="1"/>
        <rFont val="Calibri"/>
        <family val="2"/>
        <scheme val="minor"/>
      </rPr>
      <t xml:space="preserve">EFSA </t>
    </r>
    <r>
      <rPr>
        <sz val="11"/>
        <color theme="1"/>
        <rFont val="Calibri"/>
        <family val="2"/>
        <scheme val="minor"/>
      </rPr>
      <t>- European Food Safety Authority</t>
    </r>
  </si>
  <si>
    <r>
      <rPr>
        <b/>
        <sz val="11"/>
        <color theme="1"/>
        <rFont val="Calibri"/>
        <family val="2"/>
        <scheme val="minor"/>
      </rPr>
      <t>Kcal</t>
    </r>
    <r>
      <rPr>
        <sz val="11"/>
        <color theme="1"/>
        <rFont val="Calibri"/>
        <family val="2"/>
        <scheme val="minor"/>
      </rPr>
      <t xml:space="preserve"> – Kilocalories</t>
    </r>
  </si>
  <si>
    <r>
      <rPr>
        <b/>
        <sz val="11"/>
        <color theme="1"/>
        <rFont val="Calibri"/>
        <family val="2"/>
        <scheme val="minor"/>
      </rPr>
      <t>Kg</t>
    </r>
    <r>
      <rPr>
        <sz val="11"/>
        <color theme="1"/>
        <rFont val="Calibri"/>
        <family val="2"/>
        <scheme val="minor"/>
      </rPr>
      <t xml:space="preserve"> – kilograms </t>
    </r>
  </si>
  <si>
    <r>
      <rPr>
        <b/>
        <sz val="11"/>
        <color theme="1"/>
        <rFont val="Calibri"/>
        <family val="2"/>
        <scheme val="minor"/>
      </rPr>
      <t>IoM</t>
    </r>
    <r>
      <rPr>
        <sz val="11"/>
        <color theme="1"/>
        <rFont val="Calibri"/>
        <family val="2"/>
        <scheme val="minor"/>
      </rPr>
      <t xml:space="preserve"> – Institute of Medicine</t>
    </r>
  </si>
  <si>
    <r>
      <rPr>
        <b/>
        <sz val="11"/>
        <color theme="1"/>
        <rFont val="Calibri"/>
        <family val="2"/>
        <scheme val="minor"/>
      </rPr>
      <t>MoH</t>
    </r>
    <r>
      <rPr>
        <sz val="11"/>
        <color theme="1"/>
        <rFont val="Calibri"/>
        <family val="2"/>
        <scheme val="minor"/>
      </rPr>
      <t xml:space="preserve"> – Ministry of Health</t>
    </r>
  </si>
  <si>
    <r>
      <rPr>
        <b/>
        <sz val="11"/>
        <color theme="1"/>
        <rFont val="Calibri"/>
        <family val="2"/>
        <scheme val="minor"/>
      </rPr>
      <t>ND</t>
    </r>
    <r>
      <rPr>
        <sz val="11"/>
        <color theme="1"/>
        <rFont val="Calibri"/>
        <family val="2"/>
        <scheme val="minor"/>
      </rPr>
      <t xml:space="preserve"> – Not defined as data were inadequate to derive a value</t>
    </r>
  </si>
  <si>
    <r>
      <rPr>
        <b/>
        <sz val="11"/>
        <color theme="1"/>
        <rFont val="Calibri"/>
        <family val="2"/>
        <scheme val="minor"/>
      </rPr>
      <t xml:space="preserve">NZ </t>
    </r>
    <r>
      <rPr>
        <sz val="11"/>
        <color theme="1"/>
        <rFont val="Calibri"/>
        <family val="2"/>
        <scheme val="minor"/>
      </rPr>
      <t>– New Zealand</t>
    </r>
  </si>
  <si>
    <r>
      <rPr>
        <b/>
        <sz val="11"/>
        <color theme="1"/>
        <rFont val="Calibri"/>
        <family val="2"/>
        <scheme val="minor"/>
      </rPr>
      <t xml:space="preserve">PRI </t>
    </r>
    <r>
      <rPr>
        <sz val="11"/>
        <color theme="1"/>
        <rFont val="Calibri"/>
        <family val="2"/>
        <scheme val="minor"/>
      </rPr>
      <t xml:space="preserve">- Population Reference Intake </t>
    </r>
  </si>
  <si>
    <r>
      <rPr>
        <b/>
        <sz val="11"/>
        <color theme="1"/>
        <rFont val="Calibri"/>
        <family val="2"/>
        <scheme val="minor"/>
      </rPr>
      <t>RDA</t>
    </r>
    <r>
      <rPr>
        <sz val="11"/>
        <color theme="1"/>
        <rFont val="Calibri"/>
        <family val="2"/>
        <scheme val="minor"/>
      </rPr>
      <t xml:space="preserve"> - Recommended Daily Amount </t>
    </r>
  </si>
  <si>
    <r>
      <rPr>
        <b/>
        <sz val="11"/>
        <color theme="1"/>
        <rFont val="Calibri"/>
        <family val="2"/>
        <scheme val="minor"/>
      </rPr>
      <t>RDI</t>
    </r>
    <r>
      <rPr>
        <sz val="11"/>
        <color theme="1"/>
        <rFont val="Calibri"/>
        <family val="2"/>
        <scheme val="minor"/>
      </rPr>
      <t xml:space="preserve"> - Recommended Daily Intakes </t>
    </r>
  </si>
  <si>
    <r>
      <rPr>
        <b/>
        <sz val="11"/>
        <color theme="1"/>
        <rFont val="Calibri"/>
        <family val="2"/>
        <scheme val="minor"/>
      </rPr>
      <t>RNI</t>
    </r>
    <r>
      <rPr>
        <sz val="11"/>
        <color theme="1"/>
        <rFont val="Calibri"/>
        <family val="2"/>
        <scheme val="minor"/>
      </rPr>
      <t xml:space="preserve"> - Reference Nutrient Intake </t>
    </r>
  </si>
  <si>
    <r>
      <rPr>
        <b/>
        <sz val="11"/>
        <color theme="1"/>
        <rFont val="Calibri"/>
        <family val="2"/>
        <scheme val="minor"/>
      </rPr>
      <t>RI</t>
    </r>
    <r>
      <rPr>
        <sz val="11"/>
        <color theme="1"/>
        <rFont val="Calibri"/>
        <family val="2"/>
        <scheme val="minor"/>
      </rPr>
      <t xml:space="preserve"> - Reference Intake </t>
    </r>
  </si>
  <si>
    <r>
      <rPr>
        <b/>
        <sz val="11"/>
        <color theme="1"/>
        <rFont val="Calibri"/>
        <family val="2"/>
        <scheme val="minor"/>
      </rPr>
      <t>SACN</t>
    </r>
    <r>
      <rPr>
        <sz val="11"/>
        <color theme="1"/>
        <rFont val="Calibri"/>
        <family val="2"/>
        <scheme val="minor"/>
      </rPr>
      <t xml:space="preserve"> – Scientific Advisory Committee on Nutrition</t>
    </r>
  </si>
  <si>
    <r>
      <rPr>
        <b/>
        <sz val="11"/>
        <color theme="1"/>
        <rFont val="Calibri"/>
        <family val="2"/>
        <scheme val="minor"/>
      </rPr>
      <t>TUL</t>
    </r>
    <r>
      <rPr>
        <sz val="11"/>
        <color theme="1"/>
        <rFont val="Calibri"/>
        <family val="2"/>
        <scheme val="minor"/>
      </rPr>
      <t xml:space="preserve"> – Tolerable Upper Limit</t>
    </r>
  </si>
  <si>
    <r>
      <rPr>
        <b/>
        <sz val="11"/>
        <color theme="1"/>
        <rFont val="Calibri"/>
        <family val="2"/>
        <scheme val="minor"/>
      </rPr>
      <t>UK</t>
    </r>
    <r>
      <rPr>
        <sz val="11"/>
        <color theme="1"/>
        <rFont val="Calibri"/>
        <family val="2"/>
        <scheme val="minor"/>
      </rPr>
      <t xml:space="preserve"> – United Kingdom</t>
    </r>
  </si>
  <si>
    <r>
      <rPr>
        <b/>
        <sz val="11"/>
        <color theme="1"/>
        <rFont val="Calibri"/>
        <family val="2"/>
        <scheme val="minor"/>
      </rPr>
      <t>USA</t>
    </r>
    <r>
      <rPr>
        <sz val="11"/>
        <color theme="1"/>
        <rFont val="Calibri"/>
        <family val="2"/>
        <scheme val="minor"/>
      </rPr>
      <t xml:space="preserve"> – United States of America</t>
    </r>
  </si>
  <si>
    <t>DISCLAIMER:</t>
  </si>
  <si>
    <t>gmpower</t>
  </si>
  <si>
    <t>motion</t>
  </si>
  <si>
    <t>D-A-CH RDA</t>
  </si>
  <si>
    <r>
      <rPr>
        <b/>
        <sz val="11"/>
        <color theme="1"/>
        <rFont val="Calibri"/>
        <family val="2"/>
        <scheme val="minor"/>
      </rPr>
      <t xml:space="preserve">D-A-CH </t>
    </r>
    <r>
      <rPr>
        <sz val="11"/>
        <color theme="1"/>
        <rFont val="Calibri"/>
        <family val="2"/>
        <scheme val="minor"/>
      </rPr>
      <t>– Germany (D), Austria (A), and Switzerland (CH)</t>
    </r>
  </si>
  <si>
    <t>"DRVs should not be viewed as recommendations for individuals. Rather, DRVs are scientific references for professionals, who use them when setting nutrient goals for populations or recommendations for individuals. DRVs are also used by policy makers to inform the setting of reference values in food labelling. The development of nutrition goals, recommendations or labelling reference values is outside EFSA’s remit.”
“DRVs are intended for healthy people. Health professionals should tailor the values to the needs of people with specific diseases or conditions that may alter their daily nutritional requirements.”</t>
  </si>
  <si>
    <t>D-A-CH</t>
  </si>
  <si>
    <t>Item</t>
  </si>
  <si>
    <t>Nutrient (s)</t>
  </si>
  <si>
    <t>Reference</t>
  </si>
  <si>
    <r>
      <t>Acosta</t>
    </r>
    <r>
      <rPr>
        <b/>
        <sz val="11"/>
        <color theme="1"/>
        <rFont val="Calibri"/>
        <family val="2"/>
        <scheme val="minor"/>
      </rPr>
      <t xml:space="preserve"> RDA </t>
    </r>
    <r>
      <rPr>
        <b/>
        <sz val="8"/>
        <color theme="1"/>
        <rFont val="Calibri"/>
        <family val="2"/>
        <scheme val="minor"/>
      </rPr>
      <t> </t>
    </r>
  </si>
  <si>
    <t>All</t>
  </si>
  <si>
    <t>Energy: A midpoint for pregnancy energy requirement range stated.</t>
  </si>
  <si>
    <r>
      <t xml:space="preserve">ACOSTA, P. B. 2010. Chapter 4: Rationales for and practical aspects of nutrition management. </t>
    </r>
    <r>
      <rPr>
        <i/>
        <sz val="11"/>
        <color theme="1"/>
        <rFont val="Calibri"/>
        <family val="2"/>
        <scheme val="minor"/>
      </rPr>
      <t>In:</t>
    </r>
    <r>
      <rPr>
        <sz val="11"/>
        <color theme="1"/>
        <rFont val="Calibri"/>
        <family val="2"/>
        <scheme val="minor"/>
      </rPr>
      <t xml:space="preserve"> ACOSTA, P. B. (ed.) </t>
    </r>
    <r>
      <rPr>
        <i/>
        <sz val="11"/>
        <color theme="1"/>
        <rFont val="Calibri"/>
        <family val="2"/>
        <scheme val="minor"/>
      </rPr>
      <t>Nutrition management of patients with inherited metabolic disorders.</t>
    </r>
    <r>
      <rPr>
        <sz val="11"/>
        <color theme="1"/>
        <rFont val="Calibri"/>
        <family val="2"/>
        <scheme val="minor"/>
      </rPr>
      <t xml:space="preserve"> Jones &amp; Bartlett Publishers.</t>
    </r>
  </si>
  <si>
    <r>
      <t>D-A-CH</t>
    </r>
    <r>
      <rPr>
        <b/>
        <sz val="11"/>
        <color theme="1"/>
        <rFont val="Calibri"/>
        <family val="2"/>
        <scheme val="minor"/>
      </rPr>
      <t xml:space="preserve"> RDA</t>
    </r>
  </si>
  <si>
    <r>
      <t xml:space="preserve">RICHTER M, BAERLOCHER K, BAUER J, M., ELMADFA I, HESEKER H, LESCHIK-BONNET E, STANGL G, VOLKERT D &amp; P, S. 2019. Revised Reference Values for the Intake of Protein. </t>
    </r>
    <r>
      <rPr>
        <i/>
        <sz val="11"/>
        <color theme="1"/>
        <rFont val="Calibri"/>
        <family val="2"/>
        <scheme val="minor"/>
      </rPr>
      <t>Annals of nutrition &amp; metabolism,</t>
    </r>
    <r>
      <rPr>
        <sz val="11"/>
        <color theme="1"/>
        <rFont val="Calibri"/>
        <family val="2"/>
        <scheme val="minor"/>
      </rPr>
      <t xml:space="preserve"> 74</t>
    </r>
    <r>
      <rPr>
        <b/>
        <sz val="11"/>
        <color theme="1"/>
        <rFont val="Calibri"/>
        <family val="2"/>
        <scheme val="minor"/>
      </rPr>
      <t>,</t>
    </r>
    <r>
      <rPr>
        <sz val="11"/>
        <color theme="1"/>
        <rFont val="Calibri"/>
        <family val="2"/>
        <scheme val="minor"/>
      </rPr>
      <t xml:space="preserve"> 242-250.</t>
    </r>
  </si>
  <si>
    <r>
      <t xml:space="preserve">GERMAN NUTRITION SOCIETY 2015a. New Reference Value for Energy Intake. </t>
    </r>
    <r>
      <rPr>
        <i/>
        <sz val="11"/>
        <color theme="1"/>
        <rFont val="Calibri"/>
        <family val="2"/>
        <scheme val="minor"/>
      </rPr>
      <t>Annals of Nutrition and Metabolism</t>
    </r>
    <r>
      <rPr>
        <b/>
        <sz val="11"/>
        <color theme="1"/>
        <rFont val="Calibri"/>
        <family val="2"/>
        <scheme val="minor"/>
      </rPr>
      <t>,</t>
    </r>
    <r>
      <rPr>
        <sz val="11"/>
        <color theme="1"/>
        <rFont val="Calibri"/>
        <family val="2"/>
        <scheme val="minor"/>
      </rPr>
      <t xml:space="preserve"> 2190223.</t>
    </r>
  </si>
  <si>
    <t>Fat, Carbohydrate, Vitamin E, Vitamin K, Pantothenic acid, Phosphorus, magnesium, iron, copper, manganese, iodine, molybdenum, chromium.</t>
  </si>
  <si>
    <r>
      <t xml:space="preserve">D-A-CH EMPFEHLUNG. 2015. </t>
    </r>
    <r>
      <rPr>
        <i/>
        <sz val="11"/>
        <color theme="1"/>
        <rFont val="Calibri"/>
        <family val="2"/>
        <scheme val="minor"/>
      </rPr>
      <t xml:space="preserve">Deutsche Gesellschaft für Ernährung, Österreichische Gesellschaft für Ernährung, Schweizerische Gesellschaft für Ernährungsforschung, Schweizerische Vereinigung für Ernährung (2015) Referenzwerte für die Nährstoffzufuhr </t>
    </r>
    <r>
      <rPr>
        <sz val="11"/>
        <color theme="1"/>
        <rFont val="Calibri"/>
        <family val="2"/>
        <scheme val="minor"/>
      </rPr>
      <t>[Online]. Umschau/Braus.  [Accessed 30.05.2019].</t>
    </r>
  </si>
  <si>
    <t>Vitamin A</t>
  </si>
  <si>
    <r>
      <t xml:space="preserve">D-A-CH GERMAN NUTRITION SOCIETY, A. N. S., SWISS NUTRITION SOCIETY (EDS.). 2020. </t>
    </r>
    <r>
      <rPr>
        <i/>
        <sz val="11"/>
        <color theme="1"/>
        <rFont val="Calibri"/>
        <family val="2"/>
        <scheme val="minor"/>
      </rPr>
      <t xml:space="preserve">Dietary Reference Values. Complete revision of the chapters Vitamin A and Biotin in the 2nd version of the 6th updated edition 2020,, </t>
    </r>
    <r>
      <rPr>
        <sz val="11"/>
        <color theme="1"/>
        <rFont val="Calibri"/>
        <family val="2"/>
        <scheme val="minor"/>
      </rPr>
      <t>Bonn, German Nutrition Society.</t>
    </r>
  </si>
  <si>
    <t>Vitamin C</t>
  </si>
  <si>
    <r>
      <t xml:space="preserve">GERMAN NUTRITION SOCIETY 2015b. New Reference Values for Vitamin C Intake. </t>
    </r>
    <r>
      <rPr>
        <i/>
        <sz val="11"/>
        <color theme="1"/>
        <rFont val="Calibri"/>
        <family val="2"/>
        <scheme val="minor"/>
      </rPr>
      <t>Annals of Nutrition and Metabolism,</t>
    </r>
    <r>
      <rPr>
        <sz val="11"/>
        <color theme="1"/>
        <rFont val="Calibri"/>
        <family val="2"/>
        <scheme val="minor"/>
      </rPr>
      <t xml:space="preserve"> 67</t>
    </r>
    <r>
      <rPr>
        <b/>
        <sz val="11"/>
        <color theme="1"/>
        <rFont val="Calibri"/>
        <family val="2"/>
        <scheme val="minor"/>
      </rPr>
      <t>,</t>
    </r>
    <r>
      <rPr>
        <sz val="11"/>
        <color theme="1"/>
        <rFont val="Calibri"/>
        <family val="2"/>
        <scheme val="minor"/>
      </rPr>
      <t xml:space="preserve"> 13-20.</t>
    </r>
  </si>
  <si>
    <t>Vitamin D</t>
  </si>
  <si>
    <r>
      <t xml:space="preserve">GERMAN NUTRITION SOCIETY 2012. New reference values for vitamin D. </t>
    </r>
    <r>
      <rPr>
        <i/>
        <sz val="11"/>
        <color theme="1"/>
        <rFont val="Calibri"/>
        <family val="2"/>
        <scheme val="minor"/>
      </rPr>
      <t>Annals of nutrition &amp; metabolism,</t>
    </r>
    <r>
      <rPr>
        <sz val="11"/>
        <color theme="1"/>
        <rFont val="Calibri"/>
        <family val="2"/>
        <scheme val="minor"/>
      </rPr>
      <t xml:space="preserve"> 60</t>
    </r>
    <r>
      <rPr>
        <b/>
        <sz val="11"/>
        <color theme="1"/>
        <rFont val="Calibri"/>
        <family val="2"/>
        <scheme val="minor"/>
      </rPr>
      <t>,</t>
    </r>
    <r>
      <rPr>
        <sz val="11"/>
        <color theme="1"/>
        <rFont val="Calibri"/>
        <family val="2"/>
        <scheme val="minor"/>
      </rPr>
      <t xml:space="preserve"> 241-246.</t>
    </r>
  </si>
  <si>
    <t>Vitamin B1, B2 and Niacin</t>
  </si>
  <si>
    <r>
      <t xml:space="preserve">STROHM, D., BECHTHOLD, A., ISIK, N., LESCHIK-BONNET, E. &amp; HESEKER, H. 2016. Revised reference values for the intake of thiamin (vitamin B1), riboflavin (vitamin B2), and niacin. </t>
    </r>
    <r>
      <rPr>
        <i/>
        <sz val="11"/>
        <color theme="1"/>
        <rFont val="Calibri"/>
        <family val="2"/>
        <scheme val="minor"/>
      </rPr>
      <t>NFS Journal,</t>
    </r>
    <r>
      <rPr>
        <sz val="11"/>
        <color theme="1"/>
        <rFont val="Calibri"/>
        <family val="2"/>
        <scheme val="minor"/>
      </rPr>
      <t xml:space="preserve"> 3</t>
    </r>
    <r>
      <rPr>
        <b/>
        <sz val="11"/>
        <color theme="1"/>
        <rFont val="Calibri"/>
        <family val="2"/>
        <scheme val="minor"/>
      </rPr>
      <t>,</t>
    </r>
    <r>
      <rPr>
        <sz val="11"/>
        <color theme="1"/>
        <rFont val="Calibri"/>
        <family val="2"/>
        <scheme val="minor"/>
      </rPr>
      <t xml:space="preserve"> 20-24.</t>
    </r>
  </si>
  <si>
    <t>Vitamin B6</t>
  </si>
  <si>
    <r>
      <t xml:space="preserve">JUNGERT, A., LINSEISEN, J., WAGNER, K. H. &amp; RICHTER, M. 2020. Revised D-A-CH Reference Values for the Intake of Vitamin B6. </t>
    </r>
    <r>
      <rPr>
        <i/>
        <sz val="11"/>
        <color theme="1"/>
        <rFont val="Calibri"/>
        <family val="2"/>
        <scheme val="minor"/>
      </rPr>
      <t>Annals of Nutrition and Metabolism,</t>
    </r>
    <r>
      <rPr>
        <sz val="11"/>
        <color theme="1"/>
        <rFont val="Calibri"/>
        <family val="2"/>
        <scheme val="minor"/>
      </rPr>
      <t xml:space="preserve"> 76</t>
    </r>
    <r>
      <rPr>
        <b/>
        <sz val="11"/>
        <color theme="1"/>
        <rFont val="Calibri"/>
        <family val="2"/>
        <scheme val="minor"/>
      </rPr>
      <t>,</t>
    </r>
    <r>
      <rPr>
        <sz val="11"/>
        <color theme="1"/>
        <rFont val="Calibri"/>
        <family val="2"/>
        <scheme val="minor"/>
      </rPr>
      <t xml:space="preserve"> 213-222.</t>
    </r>
  </si>
  <si>
    <r>
      <t>Vitamin B</t>
    </r>
    <r>
      <rPr>
        <vertAlign val="subscript"/>
        <sz val="11"/>
        <color theme="1"/>
        <rFont val="Calibri"/>
        <family val="2"/>
        <scheme val="minor"/>
      </rPr>
      <t>12</t>
    </r>
  </si>
  <si>
    <r>
      <t xml:space="preserve">STRÖHLE, A., RICHTER, M., GONZÁLEZ-GROSS, M., NEUHÄUSER-BERTHOLD, M., WAGNER, K.-H., LESCHIK-BONNET, E., EGERT, S. &amp; FOR THE GERMAN NUTRITION, S. 2019. The Revised D-A-CH-Reference Values for the Intake of Vitamin B12: Prevention of Deficiency and Beyond. </t>
    </r>
    <r>
      <rPr>
        <i/>
        <sz val="11"/>
        <color theme="1"/>
        <rFont val="Calibri"/>
        <family val="2"/>
        <scheme val="minor"/>
      </rPr>
      <t>Molecular Nutrition &amp; Food Research,</t>
    </r>
    <r>
      <rPr>
        <sz val="11"/>
        <color theme="1"/>
        <rFont val="Calibri"/>
        <family val="2"/>
        <scheme val="minor"/>
      </rPr>
      <t xml:space="preserve"> 63</t>
    </r>
    <r>
      <rPr>
        <b/>
        <sz val="11"/>
        <color theme="1"/>
        <rFont val="Calibri"/>
        <family val="2"/>
        <scheme val="minor"/>
      </rPr>
      <t>,</t>
    </r>
    <r>
      <rPr>
        <sz val="11"/>
        <color theme="1"/>
        <rFont val="Calibri"/>
        <family val="2"/>
        <scheme val="minor"/>
      </rPr>
      <t xml:space="preserve"> 1801178.</t>
    </r>
  </si>
  <si>
    <r>
      <t xml:space="preserve">JUNGERT, A., ELLINGER, S., WATZL, B., RICHTER, M. &amp; THE GERMAN NUTRITION, S. 2022. Revised D-A-CH reference values for the intake of biotin. </t>
    </r>
    <r>
      <rPr>
        <i/>
        <sz val="11"/>
        <color theme="1"/>
        <rFont val="Calibri"/>
        <family val="2"/>
        <scheme val="minor"/>
      </rPr>
      <t>European Journal of Nutrition,</t>
    </r>
    <r>
      <rPr>
        <sz val="11"/>
        <color theme="1"/>
        <rFont val="Calibri"/>
        <family val="2"/>
        <scheme val="minor"/>
      </rPr>
      <t xml:space="preserve"> 61</t>
    </r>
    <r>
      <rPr>
        <b/>
        <sz val="11"/>
        <color theme="1"/>
        <rFont val="Calibri"/>
        <family val="2"/>
        <scheme val="minor"/>
      </rPr>
      <t>,</t>
    </r>
    <r>
      <rPr>
        <sz val="11"/>
        <color theme="1"/>
        <rFont val="Calibri"/>
        <family val="2"/>
        <scheme val="minor"/>
      </rPr>
      <t xml:space="preserve"> 1779-1787.</t>
    </r>
  </si>
  <si>
    <t>Folate</t>
  </si>
  <si>
    <r>
      <t xml:space="preserve">KRAWINKEL, M., STROHM, D., WEISSENBORN, A., WATZL, B., EICHHOLZER, M., BÄRLOCHER, K., ELMADFA, I., LESCHIK-BONNET, E. &amp; HESEKER, H. 2014. Revised D-A-CH intake recommendations for folate: how much is needed? </t>
    </r>
    <r>
      <rPr>
        <i/>
        <sz val="11"/>
        <color theme="1"/>
        <rFont val="Calibri"/>
        <family val="2"/>
        <scheme val="minor"/>
      </rPr>
      <t>European journal of clinical nutrition,</t>
    </r>
    <r>
      <rPr>
        <sz val="11"/>
        <color theme="1"/>
        <rFont val="Calibri"/>
        <family val="2"/>
        <scheme val="minor"/>
      </rPr>
      <t xml:space="preserve"> 68</t>
    </r>
    <r>
      <rPr>
        <b/>
        <sz val="11"/>
        <color theme="1"/>
        <rFont val="Calibri"/>
        <family val="2"/>
        <scheme val="minor"/>
      </rPr>
      <t>,</t>
    </r>
    <r>
      <rPr>
        <sz val="11"/>
        <color theme="1"/>
        <rFont val="Calibri"/>
        <family val="2"/>
        <scheme val="minor"/>
      </rPr>
      <t xml:space="preserve"> 719-723.</t>
    </r>
  </si>
  <si>
    <r>
      <t xml:space="preserve">KIPP, A. P., STROHM, D., BRIGELIUS-FLOHÉ, R., SCHOMBURG, L., BECHTHOLD, A., LESCHIK-BONNET, E., HESEKER, H. &amp; DGE, G. N. S. 2015. Revised reference values for selenium intake. </t>
    </r>
    <r>
      <rPr>
        <i/>
        <sz val="11"/>
        <color theme="1"/>
        <rFont val="Calibri"/>
        <family val="2"/>
        <scheme val="minor"/>
      </rPr>
      <t>Journal of Trace Elements in Medicine and Biology,</t>
    </r>
    <r>
      <rPr>
        <sz val="11"/>
        <color theme="1"/>
        <rFont val="Calibri"/>
        <family val="2"/>
        <scheme val="minor"/>
      </rPr>
      <t xml:space="preserve"> 32</t>
    </r>
    <r>
      <rPr>
        <b/>
        <sz val="11"/>
        <color theme="1"/>
        <rFont val="Calibri"/>
        <family val="2"/>
        <scheme val="minor"/>
      </rPr>
      <t>,</t>
    </r>
    <r>
      <rPr>
        <sz val="11"/>
        <color theme="1"/>
        <rFont val="Calibri"/>
        <family val="2"/>
        <scheme val="minor"/>
      </rPr>
      <t xml:space="preserve"> 195-199.</t>
    </r>
  </si>
  <si>
    <r>
      <t xml:space="preserve">GERMAN NUTRITION SOCIETY 2013. New Reference Values for Calcium. </t>
    </r>
    <r>
      <rPr>
        <i/>
        <sz val="11"/>
        <color theme="1"/>
        <rFont val="Calibri"/>
        <family val="2"/>
        <scheme val="minor"/>
      </rPr>
      <t>Annals of Nutrition &amp; Metabolism,</t>
    </r>
    <r>
      <rPr>
        <sz val="11"/>
        <color theme="1"/>
        <rFont val="Calibri"/>
        <family val="2"/>
        <scheme val="minor"/>
      </rPr>
      <t xml:space="preserve"> 63</t>
    </r>
    <r>
      <rPr>
        <b/>
        <sz val="11"/>
        <color theme="1"/>
        <rFont val="Calibri"/>
        <family val="2"/>
        <scheme val="minor"/>
      </rPr>
      <t>,</t>
    </r>
    <r>
      <rPr>
        <sz val="11"/>
        <color theme="1"/>
        <rFont val="Calibri"/>
        <family val="2"/>
        <scheme val="minor"/>
      </rPr>
      <t xml:space="preserve"> 186-192.</t>
    </r>
  </si>
  <si>
    <r>
      <t xml:space="preserve">HAASE, H., ELLINGER, S., LINSEISEN, J., NEUHÄUSER-BERTHOLD, M. &amp; RICHTER, M. 2020. Revised D-A-CH-reference values for the intake of zinc. </t>
    </r>
    <r>
      <rPr>
        <i/>
        <sz val="11"/>
        <color theme="1"/>
        <rFont val="Calibri"/>
        <family val="2"/>
        <scheme val="minor"/>
      </rPr>
      <t>Journal of Trace Elements in Medicine and Biology,</t>
    </r>
    <r>
      <rPr>
        <sz val="11"/>
        <color theme="1"/>
        <rFont val="Calibri"/>
        <family val="2"/>
        <scheme val="minor"/>
      </rPr>
      <t xml:space="preserve"> 61</t>
    </r>
    <r>
      <rPr>
        <b/>
        <sz val="11"/>
        <color theme="1"/>
        <rFont val="Calibri"/>
        <family val="2"/>
        <scheme val="minor"/>
      </rPr>
      <t>,</t>
    </r>
    <r>
      <rPr>
        <sz val="11"/>
        <color theme="1"/>
        <rFont val="Calibri"/>
        <family val="2"/>
        <scheme val="minor"/>
      </rPr>
      <t xml:space="preserve"> 126536.</t>
    </r>
  </si>
  <si>
    <t>Sodium and Chloride</t>
  </si>
  <si>
    <r>
      <t xml:space="preserve">STROHM, D., BECHTHOLD, A., ELLINGER, S., LESCHIK-BONNET, E., STEHLE, P. &amp; HESEKER, H. 2018. Revised Reference Values for the Intake of Sodium and Chloride. </t>
    </r>
    <r>
      <rPr>
        <i/>
        <sz val="11"/>
        <color theme="1"/>
        <rFont val="Calibri"/>
        <family val="2"/>
        <scheme val="minor"/>
      </rPr>
      <t>Annals of Nutrition and Metabolism,</t>
    </r>
    <r>
      <rPr>
        <sz val="11"/>
        <color theme="1"/>
        <rFont val="Calibri"/>
        <family val="2"/>
        <scheme val="minor"/>
      </rPr>
      <t xml:space="preserve"> 72</t>
    </r>
    <r>
      <rPr>
        <b/>
        <sz val="11"/>
        <color theme="1"/>
        <rFont val="Calibri"/>
        <family val="2"/>
        <scheme val="minor"/>
      </rPr>
      <t>,</t>
    </r>
    <r>
      <rPr>
        <sz val="11"/>
        <color theme="1"/>
        <rFont val="Calibri"/>
        <family val="2"/>
        <scheme val="minor"/>
      </rPr>
      <t xml:space="preserve"> 12-17.</t>
    </r>
  </si>
  <si>
    <r>
      <t xml:space="preserve">STROHM, D., ELLINGER, S., LESCHIK-BONNET, E., MARETZKE, F. &amp; HESEKER, H. 2017. Revised Reference Values for Potassium Intake. </t>
    </r>
    <r>
      <rPr>
        <i/>
        <sz val="11"/>
        <color theme="1"/>
        <rFont val="Calibri"/>
        <family val="2"/>
        <scheme val="minor"/>
      </rPr>
      <t>Annals of Nutrition and Metabolism,</t>
    </r>
    <r>
      <rPr>
        <sz val="11"/>
        <color theme="1"/>
        <rFont val="Calibri"/>
        <family val="2"/>
        <scheme val="minor"/>
      </rPr>
      <t xml:space="preserve"> 71</t>
    </r>
    <r>
      <rPr>
        <b/>
        <sz val="11"/>
        <color theme="1"/>
        <rFont val="Calibri"/>
        <family val="2"/>
        <scheme val="minor"/>
      </rPr>
      <t>,</t>
    </r>
    <r>
      <rPr>
        <sz val="11"/>
        <color theme="1"/>
        <rFont val="Calibri"/>
        <family val="2"/>
        <scheme val="minor"/>
      </rPr>
      <t xml:space="preserve"> 118-124.</t>
    </r>
  </si>
  <si>
    <r>
      <t xml:space="preserve">Institute of Medicine (IOM) US </t>
    </r>
    <r>
      <rPr>
        <b/>
        <sz val="11"/>
        <color theme="1"/>
        <rFont val="Calibri"/>
        <family val="2"/>
        <scheme val="minor"/>
      </rPr>
      <t>RDA</t>
    </r>
    <r>
      <rPr>
        <sz val="11"/>
        <color theme="1"/>
        <rFont val="Calibri"/>
        <family val="2"/>
        <scheme val="minor"/>
      </rPr>
      <t xml:space="preserve"> and </t>
    </r>
    <r>
      <rPr>
        <b/>
        <sz val="11"/>
        <color theme="1"/>
        <rFont val="Calibri"/>
        <family val="2"/>
        <scheme val="minor"/>
      </rPr>
      <t>TUL</t>
    </r>
  </si>
  <si>
    <t>Phosphorus, Magnesium</t>
  </si>
  <si>
    <t>Sodium, potassium, chloride</t>
  </si>
  <si>
    <r>
      <t xml:space="preserve">INSTITUTE OF MEDICINE, I. 2005b. Dietary Reference Intakes for Water, Potassium, Sodium, Chloride, and Sulfate. </t>
    </r>
    <r>
      <rPr>
        <i/>
        <sz val="11"/>
        <color theme="1"/>
        <rFont val="Calibri"/>
        <family val="2"/>
        <scheme val="minor"/>
      </rPr>
      <t>Panel on Macronutrients Panel on the Definition of Dietary Fiber, Subcommittee on Upper Reference Levels of Nutrients, Subcommittee on Interpretation and Uses of Dietary Reference Intakes, and the Standing Committee on the Scientific Evaluation of Dietary Reference Intakes, Food and Nutrition Board.</t>
    </r>
    <r>
      <rPr>
        <sz val="11"/>
        <color theme="1"/>
        <rFont val="Calibri"/>
        <family val="2"/>
        <scheme val="minor"/>
      </rPr>
      <t xml:space="preserve"> National Academies Press.</t>
    </r>
  </si>
  <si>
    <t>Thiamin, Riboflavin, Niacin, Vitamin B6, Folate, Vitamin B12, Pantothenic Acid, Biotin, and Choline</t>
  </si>
  <si>
    <t>Vitamin A, Vitamin K, Chromium, Copper, Iodine, Iron, Manganese, Molybdenum, and Zinc</t>
  </si>
  <si>
    <t>INSTITUTE OF MEDICINE, I. 2001. Dietary Reference Intakes for Vitamin A, Vitamin K, Arsenic, Boron, Chromium, Copper, Iodine, Iron, Manganese, Molybdenum, Nickel, Silicon, Vanadium, and Zinc. Washington (DC): National Academies Press.</t>
  </si>
  <si>
    <t>Vitamin C, Vitamin E, Selenium</t>
  </si>
  <si>
    <r>
      <t xml:space="preserve">INSTITUTE OF MEDICINE, I. 2000. Dietary Reference Intakes for Vitamin C, Vitamin E, Selenium, and Carotenoids. </t>
    </r>
    <r>
      <rPr>
        <i/>
        <sz val="11"/>
        <color theme="1"/>
        <rFont val="Calibri"/>
        <family val="2"/>
        <scheme val="minor"/>
      </rPr>
      <t>Panel on Macronutrients Panel on the Definition of Dietary Fiber, Subcommittee on Upper Reference Levels of Nutrients, Subcommittee on Interpretation and Uses of Dietary Reference Intakes, and the Standing Committee on the Scientific Evaluation of Dietary Reference Intakes, Food and Nutrition Board.</t>
    </r>
    <r>
      <rPr>
        <sz val="11"/>
        <color theme="1"/>
        <rFont val="Calibri"/>
        <family val="2"/>
        <scheme val="minor"/>
      </rPr>
      <t xml:space="preserve"> National Academies Press.</t>
    </r>
  </si>
  <si>
    <t>Calcium and Vitamin D</t>
  </si>
  <si>
    <t>INSTITUTE OF MEDICINE, I. 2010. Dietary Reference Intakes for Calcium and Vitamin D. Institute of Medicine.</t>
  </si>
  <si>
    <r>
      <t xml:space="preserve">Energy, </t>
    </r>
    <r>
      <rPr>
        <sz val="8"/>
        <color theme="1"/>
        <rFont val="Calibri"/>
        <family val="2"/>
        <scheme val="minor"/>
      </rPr>
      <t>  </t>
    </r>
    <r>
      <rPr>
        <sz val="11"/>
        <color theme="1"/>
        <rFont val="Calibri"/>
        <family val="2"/>
        <scheme val="minor"/>
      </rPr>
      <t>protein, carbohydrates.</t>
    </r>
  </si>
  <si>
    <r>
      <t xml:space="preserve">INSTITUTE OF MEDICINE, I. 2005a. Dietary Reference Intakes for Energy, Carbohydrate, Fiber, Fat, Fatty Acids, Cholesterol, Protein and Amino Acids. </t>
    </r>
    <r>
      <rPr>
        <i/>
        <sz val="11"/>
        <color theme="1"/>
        <rFont val="Calibri"/>
        <family val="2"/>
        <scheme val="minor"/>
      </rPr>
      <t>Panel on Macronutrients Panel on the Definition of Dietary Fiber, Subcommittee on Upper Reference Levels of Nutrients, Subcommittee on Interpretation and Uses of Dietary Reference Intakes, and the Standing Committee on the Scientific Evaluation of Dietary Reference Intakes, Food and Nutrition Board.</t>
    </r>
    <r>
      <rPr>
        <sz val="11"/>
        <color theme="1"/>
        <rFont val="Calibri"/>
        <family val="2"/>
        <scheme val="minor"/>
      </rPr>
      <t xml:space="preserve"> National Academies Press.</t>
    </r>
  </si>
  <si>
    <r>
      <t xml:space="preserve">UK </t>
    </r>
    <r>
      <rPr>
        <b/>
        <sz val="11"/>
        <color theme="1"/>
        <rFont val="Calibri"/>
        <family val="2"/>
        <scheme val="minor"/>
      </rPr>
      <t>RDA</t>
    </r>
    <r>
      <rPr>
        <sz val="11"/>
        <color theme="1"/>
        <rFont val="Calibri"/>
        <family val="2"/>
        <scheme val="minor"/>
      </rPr>
      <t xml:space="preserve"> and </t>
    </r>
    <r>
      <rPr>
        <b/>
        <sz val="11"/>
        <color theme="1"/>
        <rFont val="Calibri"/>
        <family val="2"/>
        <scheme val="minor"/>
      </rPr>
      <t>TUL</t>
    </r>
  </si>
  <si>
    <t>Protein and micronutrients - Department of Health (MoH)</t>
  </si>
  <si>
    <t>Protein and micronutrients</t>
  </si>
  <si>
    <r>
      <t xml:space="preserve">DEPARTMENT OF HEALTH 1991. </t>
    </r>
    <r>
      <rPr>
        <i/>
        <sz val="11"/>
        <color theme="1"/>
        <rFont val="Calibri"/>
        <family val="2"/>
        <scheme val="minor"/>
      </rPr>
      <t>Dietary Reference Values for Food Energy and Nutrients for the United Kingdom. Report of the Panel on Dietary Reference Values of the Committee on Medical Aspects of Food Policy.</t>
    </r>
    <r>
      <rPr>
        <sz val="11"/>
        <color theme="1"/>
        <rFont val="Calibri"/>
        <family val="2"/>
        <scheme val="minor"/>
      </rPr>
      <t>, TSO (The Stationary Office).</t>
    </r>
  </si>
  <si>
    <r>
      <t xml:space="preserve">UK </t>
    </r>
    <r>
      <rPr>
        <b/>
        <sz val="11"/>
        <color theme="1"/>
        <rFont val="Calibri"/>
        <family val="2"/>
        <scheme val="minor"/>
      </rPr>
      <t>RDA</t>
    </r>
  </si>
  <si>
    <t>Energy - Scientific Advisory Committee on Nutrition (SACN).</t>
  </si>
  <si>
    <t>SACN 2015. Dietary Reference Values for Energy. Scientific Advisory Committee on Nutrition.</t>
  </si>
  <si>
    <r>
      <t xml:space="preserve">European Food Safety Authority (EFSA) European </t>
    </r>
    <r>
      <rPr>
        <b/>
        <sz val="11"/>
        <color theme="1"/>
        <rFont val="Calibri"/>
        <family val="2"/>
        <scheme val="minor"/>
      </rPr>
      <t>RDA </t>
    </r>
    <r>
      <rPr>
        <b/>
        <sz val="8"/>
        <color theme="1"/>
        <rFont val="Calibri"/>
        <family val="2"/>
        <scheme val="minor"/>
      </rPr>
      <t>  </t>
    </r>
  </si>
  <si>
    <t>EFSA (European Food Safety Authority), 2017. Dietary reference values for nutrients: Summary report. EFSA supporting publication 2017:e15121. 92 pp. doi:10.2903/sp.efsa.2017.e15121</t>
  </si>
  <si>
    <r>
      <t xml:space="preserve">EFSA </t>
    </r>
    <r>
      <rPr>
        <b/>
        <sz val="11"/>
        <color theme="1"/>
        <rFont val="Calibri"/>
        <family val="2"/>
        <scheme val="minor"/>
      </rPr>
      <t>TUL</t>
    </r>
  </si>
  <si>
    <r>
      <t xml:space="preserve">Ministry of Health (MoH), Australia and New Zealand </t>
    </r>
    <r>
      <rPr>
        <b/>
        <sz val="11"/>
        <color theme="1"/>
        <rFont val="Calibri"/>
        <family val="2"/>
        <scheme val="minor"/>
      </rPr>
      <t xml:space="preserve">RDA  </t>
    </r>
    <r>
      <rPr>
        <sz val="11"/>
        <color theme="1"/>
        <rFont val="Calibri"/>
        <family val="2"/>
        <scheme val="minor"/>
      </rPr>
      <t>and</t>
    </r>
    <r>
      <rPr>
        <b/>
        <sz val="11"/>
        <color theme="1"/>
        <rFont val="Calibri"/>
        <family val="2"/>
        <scheme val="minor"/>
      </rPr>
      <t xml:space="preserve"> TUL</t>
    </r>
  </si>
  <si>
    <t>NATIONAL HEALTH AND MEDICAL RESEARCH COUNCIL AND NEW ZEALAND MINISTRY OF HEALTH, N. 2006. Nutrient Reference Values for Australia and New Zealand Including Recommended Dietary Intakes. Canberra: NHMRC.</t>
  </si>
  <si>
    <r>
      <t> </t>
    </r>
    <r>
      <rPr>
        <sz val="11"/>
        <color theme="1"/>
        <rFont val="Calibri"/>
        <family val="2"/>
        <scheme val="minor"/>
      </rPr>
      <t>Average taken for energy. Guidance documents range 1700-2700kcal/day for pregnancy.</t>
    </r>
  </si>
  <si>
    <t xml:space="preserve">INSTITUTE OF MEDICINE, I. 1998. Dietary Reference Intakes for Thiamin, Riboflavin, Niacin, Vitamin B6, Folate, Vitamin B12, Pantothenic Acid, Biotin, and Choline. Standing Committee on the Scientific Evaluation of Dietary Reference Intakes and its Panel on Folate, Other B Vitamins, and Choline. Washington (DC): National Academies Press (US); Available from: </t>
  </si>
  <si>
    <t xml:space="preserve">http://www.ncbi.nlm.nih.gov/books/NBK114310/. </t>
  </si>
  <si>
    <t xml:space="preserve">INSTITUTE OF MEDICINE, I. 1997. Dietary Reference Intakes for Calcium, Phosphorus, Magnesium, Vitamin D, and Fluoride. Washington (DC): National Academies Press (US); Available from: </t>
  </si>
  <si>
    <t>http://www.efsa.eu.int/: European Food Safety Authority.</t>
  </si>
  <si>
    <t xml:space="preserve">EFSA 2006. Tolerable upper intake levels for vitamins and minerals. </t>
  </si>
  <si>
    <t>STEP 1</t>
  </si>
  <si>
    <t>Select protein substitute(s) and indicate protein equivalent (PE) contribution to daily diet</t>
  </si>
  <si>
    <t>Protein substitute</t>
  </si>
  <si>
    <t>PE contribution to daily diet (g/d)</t>
  </si>
  <si>
    <t>Step 2</t>
  </si>
  <si>
    <t>Australia and New Zealand</t>
  </si>
  <si>
    <t>EFSA</t>
  </si>
  <si>
    <t>DACH</t>
  </si>
  <si>
    <t xml:space="preserve">&lt;18 </t>
  </si>
  <si>
    <t xml:space="preserve">19-30 </t>
  </si>
  <si>
    <t xml:space="preserve">31-50 </t>
  </si>
  <si>
    <t xml:space="preserve">15-18 </t>
  </si>
  <si>
    <t xml:space="preserve">19-50 </t>
  </si>
  <si>
    <t xml:space="preserve">14-18 </t>
  </si>
  <si>
    <t xml:space="preserve">UK </t>
  </si>
  <si>
    <t xml:space="preserve">EFSA </t>
  </si>
  <si>
    <t xml:space="preserve">This calculator allows you to compare the daily nutritional contribution of protein substitutes in a pregnant woman's diet with international recommendations. </t>
  </si>
  <si>
    <t xml:space="preserve">This calculator allows you to compare the daily nutritional contribution of protein substitutes in a lactating mother with international recommendations. </t>
  </si>
  <si>
    <t>TOTAL PE per Day</t>
  </si>
  <si>
    <t>TOTAL PE per day</t>
  </si>
  <si>
    <t>PROD 1</t>
  </si>
  <si>
    <t>PROD 2</t>
  </si>
  <si>
    <t>PROD 3</t>
  </si>
  <si>
    <t>Column1</t>
  </si>
  <si>
    <t xml:space="preserve">We have tried to make the calculator as intuitive as possible but, if you're new to it, we have included a user guide to walk you through the steps required. </t>
  </si>
  <si>
    <t>Step 1</t>
  </si>
  <si>
    <t>Step 2 (Optional)</t>
  </si>
  <si>
    <t>Step 3</t>
  </si>
  <si>
    <t>Select the guidelines against which you wish to compare your individual patient's protein substitute intake.</t>
  </si>
  <si>
    <t xml:space="preserve">Australia and New Zealand </t>
  </si>
  <si>
    <t>Column3</t>
  </si>
  <si>
    <t>Column4</t>
  </si>
  <si>
    <t>Column5</t>
  </si>
  <si>
    <t>Column6</t>
  </si>
  <si>
    <t>Custom Product 2</t>
  </si>
  <si>
    <t>Custom Product 3</t>
  </si>
  <si>
    <t>Custom Product 4</t>
  </si>
  <si>
    <t>Custom Product 5</t>
  </si>
  <si>
    <t>Custom Product 6</t>
  </si>
  <si>
    <t>Custom Product 7</t>
  </si>
  <si>
    <t>Custom Product 8</t>
  </si>
  <si>
    <t>Custom Product 9</t>
  </si>
  <si>
    <t>Custom Product 10</t>
  </si>
  <si>
    <t>NUTRIENT</t>
  </si>
  <si>
    <t>UNIT</t>
  </si>
  <si>
    <t>Custom Product 1 per 1g PE</t>
  </si>
  <si>
    <t>Custom Product 2 per 1g PE</t>
  </si>
  <si>
    <t>Custom Product 3 per 1g PE</t>
  </si>
  <si>
    <t>Custom Product 4 per 1g PE</t>
  </si>
  <si>
    <t>Custom Product 5 per 1g PE</t>
  </si>
  <si>
    <t>Custom Product 6 per 1g PE</t>
  </si>
  <si>
    <t>Custom Product 7 per 1g PE</t>
  </si>
  <si>
    <t>Custom Product 8 per 1g PE</t>
  </si>
  <si>
    <t>Custom Product 9 per 1g PE</t>
  </si>
  <si>
    <t>Custom Product 10 per 1g PE</t>
  </si>
  <si>
    <t>custom1</t>
  </si>
  <si>
    <t>custom2</t>
  </si>
  <si>
    <t>custom3</t>
  </si>
  <si>
    <t>custom4</t>
  </si>
  <si>
    <t>custom5</t>
  </si>
  <si>
    <t>custom6</t>
  </si>
  <si>
    <t>custom7</t>
  </si>
  <si>
    <t>custom8</t>
  </si>
  <si>
    <t>custom9</t>
  </si>
  <si>
    <t>custom10</t>
  </si>
  <si>
    <t>EXAMPLE</t>
  </si>
  <si>
    <t>Column7</t>
  </si>
  <si>
    <t>Column8</t>
  </si>
  <si>
    <t>Column9</t>
  </si>
  <si>
    <t>Column10</t>
  </si>
  <si>
    <t>Column11</t>
  </si>
  <si>
    <t>Column12</t>
  </si>
  <si>
    <t>Column13</t>
  </si>
  <si>
    <t>Column14</t>
  </si>
  <si>
    <t>Column15</t>
  </si>
  <si>
    <t>Column16</t>
  </si>
  <si>
    <t>Column17</t>
  </si>
  <si>
    <t>19-30 preg2</t>
  </si>
  <si>
    <t>31-50 preg3</t>
  </si>
  <si>
    <t>19-30 lactation4</t>
  </si>
  <si>
    <t>31-50 lactation5</t>
  </si>
  <si>
    <t>motion2</t>
  </si>
  <si>
    <t>MACRONUTRIENTS</t>
  </si>
  <si>
    <t>VITAMINS</t>
  </si>
  <si>
    <t>MINERALS</t>
  </si>
  <si>
    <t>TRACE ELEMENTS</t>
  </si>
  <si>
    <t>Caveat: NB. RDA is used as a collective term, it is used interchangeably covering any energy or nutrient intake provided in each guidance (including AI, RDA, RDI, DRV, EAR, RNI, RI, PRI). Please see guidance references for further information.
•For carbohydrate and fat recommendations, where a figure is not provided in the guidance, a mean has been calculated from population percentage energy reference ranges e.g. 45-60% of energy, fat 20-35% of energy.
•Where a range has been provided in the guidance, a mid-point has been stated.
•Protein substitutes are not formulated to meet energy, fat or carbohydrate requirements
•Carnitine, taurine and fluoride not included as either little/no RDA/TUL and/or not clinically relevant for prescribing PS in mPKU
•When UK Department of Health (MoH) provide minimum and maximum recommendations, minimum is displayed as RDA and maximum as TUL.</t>
  </si>
  <si>
    <t xml:space="preserve"> Using the Lactation Intake Assessment Tool</t>
  </si>
  <si>
    <t>Potentially delete this tab and replace with the abbreviations and important notice sections</t>
  </si>
  <si>
    <t>Terminology and colour-coding used in the mPKU and Lactation tools</t>
  </si>
  <si>
    <t>Per 100g /
100ml</t>
  </si>
  <si>
    <t xml:space="preserve">      LACTATION INTAKE ASSESSMENT TOOL</t>
  </si>
  <si>
    <t xml:space="preserve">PKU sphere  </t>
  </si>
  <si>
    <t xml:space="preserve">PKU sphere </t>
  </si>
  <si>
    <t>per 1g PE</t>
  </si>
  <si>
    <t>Phenylalanine</t>
  </si>
  <si>
    <t>&lt; RDA</t>
  </si>
  <si>
    <t>PKU Trio</t>
  </si>
  <si>
    <t>trio</t>
  </si>
  <si>
    <t>PKU trio (Unflavoured)</t>
  </si>
  <si>
    <t>PKU trio Unflavoured</t>
  </si>
  <si>
    <t>Per 30g PE</t>
  </si>
  <si>
    <t>EXAMPLE:</t>
  </si>
  <si>
    <t>PRODUCT(S):</t>
  </si>
  <si>
    <t>PKU sphere Liquid</t>
  </si>
  <si>
    <t>PKU sphere Liquid2</t>
  </si>
  <si>
    <t>PKU sphere liquid</t>
  </si>
  <si>
    <t>sphere_liquid</t>
  </si>
  <si>
    <t>Custom Product 1</t>
  </si>
  <si>
    <r>
      <rPr>
        <b/>
        <sz val="22"/>
        <color theme="1"/>
        <rFont val="Calibri"/>
        <family val="2"/>
        <scheme val="minor"/>
      </rPr>
      <t>Before you start</t>
    </r>
    <r>
      <rPr>
        <sz val="11"/>
        <color theme="1"/>
        <rFont val="Calibri"/>
        <family val="2"/>
        <scheme val="minor"/>
      </rPr>
      <t xml:space="preserve">
</t>
    </r>
  </si>
  <si>
    <r>
      <t xml:space="preserve">Welcome to Vitaflo's Maternal PKU (mPKU) intake assessment tool, an online tool designed to make it easier for you to assess the nutritional contribution from protein substitutes in your patients with mPKU. 
</t>
    </r>
    <r>
      <rPr>
        <i/>
        <sz val="14"/>
        <color theme="1"/>
        <rFont val="Calibri"/>
        <family val="2"/>
        <scheme val="minor"/>
      </rPr>
      <t>The calculator allows you to assess both Vitaflo's products (integrated into the calculator) and other protein substitutes too against international recommendations; data for other companies' products will need to be entered by you into the calculator.</t>
    </r>
    <r>
      <rPr>
        <sz val="14"/>
        <color theme="1"/>
        <rFont val="Calibri"/>
        <family val="2"/>
        <scheme val="minor"/>
      </rPr>
      <t xml:space="preserve">
</t>
    </r>
    <r>
      <rPr>
        <sz val="14"/>
        <color rgb="FFFF0000"/>
        <rFont val="Calibri"/>
        <family val="2"/>
        <scheme val="minor"/>
      </rPr>
      <t>If using this tool for the first time, please read the IMPORTANT NOTICE before entering any data.</t>
    </r>
  </si>
  <si>
    <r>
      <t xml:space="preserve">Welcome to Vitaflo's lactation intake assessment tool, an online tool designed to make it easier for you to assess the nutritional contribution from protein substitutes for mothers with PKU who are lactating. 
</t>
    </r>
    <r>
      <rPr>
        <i/>
        <sz val="14"/>
        <color theme="1"/>
        <rFont val="Calibri"/>
        <family val="2"/>
        <scheme val="minor"/>
      </rPr>
      <t xml:space="preserve">The calculator allows you to assess both Vitaflo's products (integrated into the calculator) and other protein substitutes too against international recommendations; data for other companies' products will need to be entered by you into the calculator. </t>
    </r>
    <r>
      <rPr>
        <sz val="14"/>
        <color theme="1"/>
        <rFont val="Calibri"/>
        <family val="2"/>
        <scheme val="minor"/>
      </rPr>
      <t xml:space="preserve">
</t>
    </r>
    <r>
      <rPr>
        <sz val="14"/>
        <color rgb="FFFF0000"/>
        <rFont val="Calibri"/>
        <family val="2"/>
        <scheme val="minor"/>
      </rPr>
      <t>If using this tool for the first time, please read the IMPORTANT NOTICE before entering any data.</t>
    </r>
  </si>
  <si>
    <t xml:space="preserve">Protein Substitutes  are not formulated to meet energy requirements </t>
  </si>
  <si>
    <t xml:space="preserve">Protein Substitutes  are not formulated to meet fat requirements </t>
  </si>
  <si>
    <t xml:space="preserve">Vitaflo Products are not formulated to meet the energy requirements </t>
  </si>
  <si>
    <r>
      <t xml:space="preserve">Enter the protein substitute(s) being used by the patient </t>
    </r>
    <r>
      <rPr>
        <b/>
        <sz val="14"/>
        <color theme="1"/>
        <rFont val="Calibri"/>
        <family val="2"/>
        <scheme val="minor"/>
      </rPr>
      <t>(using the drop down choices provided)</t>
    </r>
    <r>
      <rPr>
        <sz val="14"/>
        <color theme="1"/>
        <rFont val="Calibri"/>
        <family val="2"/>
        <scheme val="minor"/>
      </rPr>
      <t xml:space="preserve"> and indicate how much protein equivalent (PE) per day that each product will provide. 
Up to 3 protein substitutes can be entered per patient.
</t>
    </r>
    <r>
      <rPr>
        <i/>
        <sz val="14"/>
        <color rgb="FFFF0000"/>
        <rFont val="Calibri"/>
        <family val="2"/>
        <scheme val="minor"/>
      </rPr>
      <t xml:space="preserve">If using other companies' protein substitutes, </t>
    </r>
    <r>
      <rPr>
        <b/>
        <i/>
        <sz val="14"/>
        <color rgb="FFFF0000"/>
        <rFont val="Calibri"/>
        <family val="2"/>
        <scheme val="minor"/>
      </rPr>
      <t>you will first need to input their details</t>
    </r>
    <r>
      <rPr>
        <i/>
        <sz val="14"/>
        <color rgb="FFFF0000"/>
        <rFont val="Calibri"/>
        <family val="2"/>
        <scheme val="minor"/>
      </rPr>
      <t xml:space="preserve"> into the calculator before completing this step. Pressing on the 'Input a custom protein substitute' button will take you to the section of the calculator where custom product information can be entered. 
Once the custom product data has been entered, return to the tool where the custom product will now be available as a drop down choice.
Up to 10 custom products can be entered.
We recommend you download and save your own personal copy if using other companies' products so that you only need to enter product data once. </t>
    </r>
  </si>
  <si>
    <r>
      <t xml:space="preserve">Enter the protein substitute(s) being used by the patient </t>
    </r>
    <r>
      <rPr>
        <b/>
        <sz val="14"/>
        <color theme="1"/>
        <rFont val="Calibri"/>
        <family val="2"/>
        <scheme val="minor"/>
      </rPr>
      <t>(using the drop down choices provided)</t>
    </r>
    <r>
      <rPr>
        <sz val="14"/>
        <color theme="1"/>
        <rFont val="Calibri"/>
        <family val="2"/>
        <scheme val="minor"/>
      </rPr>
      <t xml:space="preserve"> and indicate how much protein equivalent (PE) per day that each product will provide. 
Up to 3 protein substitutes can be entered per patient.
</t>
    </r>
    <r>
      <rPr>
        <i/>
        <sz val="14"/>
        <color rgb="FFFF0000"/>
        <rFont val="Calibri"/>
        <family val="2"/>
        <scheme val="minor"/>
      </rPr>
      <t xml:space="preserve">If using other companies' protein substitutes, </t>
    </r>
    <r>
      <rPr>
        <b/>
        <i/>
        <sz val="14"/>
        <color rgb="FFFF0000"/>
        <rFont val="Calibri"/>
        <family val="2"/>
        <scheme val="minor"/>
      </rPr>
      <t>you will first need to input their details</t>
    </r>
    <r>
      <rPr>
        <i/>
        <sz val="14"/>
        <color rgb="FFFF0000"/>
        <rFont val="Calibri"/>
        <family val="2"/>
        <scheme val="minor"/>
      </rPr>
      <t xml:space="preserve"> into the calculator before completing this step. Pressing on the 'Input a custom protein substitute' button will take you to the section of the calculator where custom product information can be entered. 
Once the custom product data has been entered, return to the tool where the custom product will now be available as a drop down choice.
Up to 10 custom products can be entered.
We recommend you download and save your own personal copy if using other companies' products so that you only need to enter product data once.</t>
    </r>
    <r>
      <rPr>
        <b/>
        <sz val="14"/>
        <color theme="1"/>
        <rFont val="Calibri"/>
        <family val="2"/>
        <scheme val="minor"/>
      </rPr>
      <t xml:space="preserve"> </t>
    </r>
  </si>
  <si>
    <r>
      <rPr>
        <b/>
        <u/>
        <sz val="12"/>
        <rFont val="Calibri"/>
        <family val="2"/>
        <scheme val="minor"/>
      </rPr>
      <t xml:space="preserve">DRV is used as a generic term
</t>
    </r>
    <r>
      <rPr>
        <sz val="12"/>
        <rFont val="Calibri"/>
        <family val="2"/>
        <scheme val="minor"/>
      </rPr>
      <t xml:space="preserve">Across different international nutrition recommendations, requirements for particular nutrients are expressed using a variety of different acronyms, including, but not limited to DRV, AI, RDA, RDI, EAR, RNI, RI and PRI. [All of these acronyms are spelled out in the Abbreviations section.]
In these mPKU and Lactation assessment tools, the acronym DRV is used as a generic term to represent all the other related acronyms. In this way, the term DRV is used as the benchmark to assess whether an individual is consuming their recommended daily intake of a nutrient solely from their protein substitute. Please refer to the References section should additional clarification be required for any particular nutrients.
</t>
    </r>
    <r>
      <rPr>
        <b/>
        <i/>
        <sz val="12"/>
        <rFont val="Calibri"/>
        <family val="2"/>
        <scheme val="minor"/>
      </rPr>
      <t xml:space="preserve">Please note: </t>
    </r>
    <r>
      <rPr>
        <i/>
        <sz val="12"/>
        <rFont val="Calibri"/>
        <family val="2"/>
        <scheme val="minor"/>
      </rPr>
      <t>DRVs, RDAs, etc are guidelines that apply to groups of healthy people and are not necessarily appropriate for those with different needs arising from disease. Caution should therefore be exercised when applying them to individuals with a lifelong condition such as PKU</t>
    </r>
    <r>
      <rPr>
        <sz val="12"/>
        <color theme="1"/>
        <rFont val="Calibri"/>
        <family val="2"/>
        <scheme val="minor"/>
      </rPr>
      <t xml:space="preserve">
</t>
    </r>
  </si>
  <si>
    <r>
      <rPr>
        <b/>
        <u/>
        <sz val="12"/>
        <color theme="1"/>
        <rFont val="Calibri"/>
        <family val="2"/>
        <scheme val="minor"/>
      </rPr>
      <t>Tolerable Upper Limit (TUL) is also used as a generic term</t>
    </r>
    <r>
      <rPr>
        <sz val="12"/>
        <color theme="1"/>
        <rFont val="Calibri"/>
        <family val="2"/>
        <scheme val="minor"/>
      </rPr>
      <t xml:space="preserve">
In these tools, TUL is used as the generic term to represent all other related acronyms e.g. Safe Upper Level (SUL) (UK). The term TUL is used to determine if the amounts of nutrients that individuals consume from their prescribed protein substitute(s) intake are below the TUL.   </t>
    </r>
  </si>
  <si>
    <r>
      <t xml:space="preserve">Additional notes 
</t>
    </r>
    <r>
      <rPr>
        <sz val="12"/>
        <color theme="1"/>
        <rFont val="Calibri"/>
        <family val="2"/>
        <scheme val="minor"/>
      </rPr>
      <t>•Protein substitutes are not formulated to meet 100% of energy, fat, carbohydrate or electrolyte requirements.
•For carbohydrate and fat recommendations, where a figure is not provided in the guidance, a mean has been calculated from population percentage energy reference ranges e.g. Carbohydrate 45-60%, fat 20-35% of energy.
•Where a range has been provided in the guidance, a mid-point has been stated.
•Carnitine, taurine and fluoride not included as either little or no DRV/TUL and/or not clinically relevant for prescribing PS in mPKU
•When the UK Department of Health (DoH) set a safe intake for some nutrients, they provided a safe range of intakes (minimum and maximum). The safe intake was judged to be a level or range of intake at which there is no risk of deficiency, and below a level where there is a risk of undesirable effects. This tool displays the minimum of the range as the DRV and the maximum value as the TUL.  Exceeding these safe intakes would not necessarily result in undesirable effects but, equally, there is no evidence for any benefits.</t>
    </r>
  </si>
  <si>
    <t xml:space="preserve">Scroll down to see how your patient's protein substitute intake compares to the guidelines.
</t>
  </si>
  <si>
    <t xml:space="preserve">&gt; DRV ✓  &lt; TUL ✓ </t>
  </si>
  <si>
    <t>&lt; DRV</t>
  </si>
  <si>
    <t xml:space="preserve">&lt; DRV </t>
  </si>
  <si>
    <t xml:space="preserve">If an orange colouration appears, the nutrient intake is below the set DRV. If a red colouration appears, the nutrient intake is above the set TUL. There are some circumstances where orange and red colourations are not a cause for concern - please see the notes below.      </t>
  </si>
  <si>
    <r>
      <rPr>
        <b/>
        <sz val="11"/>
        <color theme="1"/>
        <rFont val="Calibri"/>
        <family val="2"/>
        <scheme val="minor"/>
      </rPr>
      <t>PS</t>
    </r>
    <r>
      <rPr>
        <sz val="11"/>
        <color theme="1"/>
        <rFont val="Calibri"/>
        <family val="2"/>
        <scheme val="minor"/>
      </rPr>
      <t xml:space="preserve"> - Protein Substitute</t>
    </r>
  </si>
  <si>
    <t>Yes</t>
  </si>
  <si>
    <t>Select the guidelines against which you wish to compare (or leave as "Yes" to select all)</t>
  </si>
  <si>
    <t xml:space="preserve">To get the best results from this calculator, you need to;
(a) download a personal copy
(b) re-save the file anytime you enter a custom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</si>
</sst>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x14ac:knownFonts="1">
    <font>
      <sz val="11"/>
      <color theme="1"/>
      <name val="Calibri"/>
      <family val="2"/>
      <scheme val="minor"/>
    </font>
    <font>
      <b/>
      <sz val="11"/>
      <color theme="1"/>
      <name val="Calibri"/>
      <family val="2"/>
      <scheme val="minor"/>
    </font>
    <font>
      <b/>
      <sz val="9"/>
      <color theme="1"/>
      <name val="Arial"/>
      <family val="2"/>
    </font>
    <font>
      <b/>
      <sz val="9"/>
      <color theme="1"/>
      <name val="Calibri"/>
      <family val="2"/>
      <scheme val="minor"/>
    </font>
    <font>
      <sz val="9"/>
      <color theme="1"/>
      <name val="Arial"/>
      <family val="2"/>
    </font>
    <font>
      <b/>
      <sz val="9"/>
      <color rgb="FF000000"/>
      <name val="Arial"/>
      <family val="2"/>
    </font>
    <font>
      <sz val="9"/>
      <color rgb="FF000000"/>
      <name val="Arial"/>
      <family val="2"/>
    </font>
    <font>
      <sz val="10"/>
      <name val="Arial"/>
      <family val="2"/>
    </font>
    <font>
      <b/>
      <sz val="9"/>
      <name val="Arial"/>
      <family val="2"/>
    </font>
    <font>
      <b/>
      <sz val="8"/>
      <color theme="1"/>
      <name val="Arial"/>
      <family val="2"/>
    </font>
    <font>
      <b/>
      <sz val="11"/>
      <color theme="0"/>
      <name val="Calibri"/>
      <family val="2"/>
      <scheme val="minor"/>
    </font>
    <font>
      <sz val="14"/>
      <color theme="1"/>
      <name val="Calibri"/>
      <family val="2"/>
      <scheme val="minor"/>
    </font>
    <font>
      <b/>
      <sz val="12"/>
      <color theme="1"/>
      <name val="Calibri"/>
      <family val="2"/>
      <scheme val="minor"/>
    </font>
    <font>
      <sz val="8"/>
      <name val="Calibri"/>
      <family val="2"/>
      <scheme val="minor"/>
    </font>
    <font>
      <b/>
      <sz val="11"/>
      <color theme="0" tint="-4.9989318521683403E-2"/>
      <name val="Calibri"/>
      <family val="2"/>
      <scheme val="minor"/>
    </font>
    <font>
      <b/>
      <sz val="11"/>
      <color rgb="FF000000"/>
      <name val="Calibri"/>
      <family val="2"/>
      <scheme val="minor"/>
    </font>
    <font>
      <sz val="11"/>
      <color rgb="FF000000"/>
      <name val="Calibri"/>
      <family val="2"/>
      <scheme val="minor"/>
    </font>
    <font>
      <sz val="11"/>
      <color theme="0"/>
      <name val="Calibri"/>
      <family val="2"/>
      <scheme val="minor"/>
    </font>
    <font>
      <b/>
      <i/>
      <sz val="14"/>
      <color theme="1"/>
      <name val="Calibri"/>
      <family val="2"/>
      <scheme val="minor"/>
    </font>
    <font>
      <b/>
      <sz val="20"/>
      <color theme="0"/>
      <name val="Calibri"/>
      <family val="2"/>
      <scheme val="minor"/>
    </font>
    <font>
      <sz val="11"/>
      <color rgb="FF201547"/>
      <name val="Calibri"/>
      <family val="2"/>
      <scheme val="minor"/>
    </font>
    <font>
      <sz val="14"/>
      <name val="Calibri"/>
      <family val="2"/>
      <scheme val="minor"/>
    </font>
    <font>
      <sz val="14"/>
      <color rgb="FFFF0000"/>
      <name val="Calibri"/>
      <family val="2"/>
      <scheme val="minor"/>
    </font>
    <font>
      <sz val="9"/>
      <color theme="1"/>
      <name val="Calibri"/>
      <family val="2"/>
      <scheme val="minor"/>
    </font>
    <font>
      <sz val="16"/>
      <color theme="0"/>
      <name val="Calibri"/>
      <family val="2"/>
      <scheme val="minor"/>
    </font>
    <font>
      <b/>
      <sz val="16"/>
      <color theme="0"/>
      <name val="Calibri"/>
      <family val="2"/>
      <scheme val="minor"/>
    </font>
    <font>
      <b/>
      <sz val="14"/>
      <color theme="1"/>
      <name val="Calibri"/>
      <family val="2"/>
      <scheme val="minor"/>
    </font>
    <font>
      <sz val="11"/>
      <color rgb="FFFF0000"/>
      <name val="Calibri"/>
      <family val="2"/>
      <scheme val="minor"/>
    </font>
    <font>
      <sz val="11"/>
      <name val="Calibri"/>
      <family val="2"/>
      <scheme val="minor"/>
    </font>
    <font>
      <u/>
      <sz val="11"/>
      <color theme="1"/>
      <name val="Calibri"/>
      <family val="2"/>
      <scheme val="minor"/>
    </font>
    <font>
      <b/>
      <sz val="8"/>
      <color theme="1"/>
      <name val="Calibri"/>
      <family val="2"/>
      <scheme val="minor"/>
    </font>
    <font>
      <i/>
      <sz val="11"/>
      <color theme="1"/>
      <name val="Calibri"/>
      <family val="2"/>
      <scheme val="minor"/>
    </font>
    <font>
      <vertAlign val="subscript"/>
      <sz val="11"/>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sz val="16"/>
      <name val="Calibri"/>
      <family val="2"/>
      <scheme val="minor"/>
    </font>
    <font>
      <sz val="36"/>
      <color theme="0"/>
      <name val="Calibri"/>
      <family val="2"/>
      <scheme val="minor"/>
    </font>
    <font>
      <b/>
      <sz val="14"/>
      <name val="Calibri"/>
      <family val="2"/>
      <scheme val="minor"/>
    </font>
    <font>
      <u/>
      <sz val="12"/>
      <color theme="0"/>
      <name val="Calibri"/>
      <family val="2"/>
      <scheme val="minor"/>
    </font>
    <font>
      <i/>
      <sz val="14"/>
      <color theme="1"/>
      <name val="Calibri"/>
      <family val="2"/>
      <scheme val="minor"/>
    </font>
    <font>
      <b/>
      <u/>
      <sz val="11"/>
      <name val="Calibri"/>
      <family val="2"/>
      <scheme val="minor"/>
    </font>
    <font>
      <b/>
      <u/>
      <sz val="11"/>
      <color theme="1"/>
      <name val="Calibri"/>
      <family val="2"/>
      <scheme val="minor"/>
    </font>
    <font>
      <b/>
      <i/>
      <sz val="11"/>
      <color theme="1"/>
      <name val="Calibri"/>
      <family val="2"/>
      <scheme val="minor"/>
    </font>
    <font>
      <b/>
      <i/>
      <sz val="9"/>
      <color theme="1"/>
      <name val="Calibri"/>
      <family val="2"/>
      <scheme val="minor"/>
    </font>
    <font>
      <b/>
      <i/>
      <sz val="9"/>
      <color theme="1"/>
      <name val="Arial"/>
      <family val="2"/>
    </font>
    <font>
      <b/>
      <i/>
      <sz val="9"/>
      <color rgb="FF000000"/>
      <name val="Arial"/>
      <family val="2"/>
    </font>
    <font>
      <sz val="16"/>
      <color theme="1"/>
      <name val="Calibri"/>
      <family val="2"/>
      <scheme val="minor"/>
    </font>
    <font>
      <b/>
      <sz val="18"/>
      <color theme="0"/>
      <name val="Calibri"/>
      <family val="2"/>
      <scheme val="minor"/>
    </font>
    <font>
      <b/>
      <sz val="16"/>
      <color theme="1"/>
      <name val="Calibri"/>
      <family val="2"/>
      <scheme val="minor"/>
    </font>
    <font>
      <sz val="22"/>
      <color rgb="FFFF0000"/>
      <name val="Calibri"/>
      <family val="2"/>
      <scheme val="minor"/>
    </font>
    <font>
      <b/>
      <sz val="22"/>
      <color theme="0"/>
      <name val="Calibri"/>
      <family val="2"/>
      <scheme val="minor"/>
    </font>
    <font>
      <sz val="12"/>
      <color theme="1"/>
      <name val="Calibri"/>
      <family val="2"/>
      <scheme val="minor"/>
    </font>
    <font>
      <b/>
      <u/>
      <sz val="12"/>
      <name val="Calibri"/>
      <family val="2"/>
      <scheme val="minor"/>
    </font>
    <font>
      <b/>
      <u/>
      <sz val="12"/>
      <color theme="1"/>
      <name val="Calibri"/>
      <family val="2"/>
      <scheme val="minor"/>
    </font>
    <font>
      <b/>
      <i/>
      <sz val="11"/>
      <color theme="1" tint="4.9989318521683403E-2"/>
      <name val="Calibri"/>
      <family val="2"/>
      <scheme val="minor"/>
    </font>
    <font>
      <b/>
      <i/>
      <sz val="14"/>
      <color rgb="FFFF0000"/>
      <name val="Calibri"/>
      <family val="2"/>
      <scheme val="minor"/>
    </font>
    <font>
      <i/>
      <sz val="9"/>
      <color theme="1"/>
      <name val="Calibri"/>
      <family val="2"/>
      <scheme val="minor"/>
    </font>
    <font>
      <b/>
      <sz val="22"/>
      <color theme="1"/>
      <name val="Calibri"/>
      <family val="2"/>
      <scheme val="minor"/>
    </font>
    <font>
      <sz val="18"/>
      <color theme="1"/>
      <name val="Calibri"/>
      <family val="2"/>
      <scheme val="minor"/>
    </font>
    <font>
      <i/>
      <sz val="14"/>
      <color rgb="FFFF0000"/>
      <name val="Calibri"/>
      <family val="2"/>
      <scheme val="minor"/>
    </font>
    <font>
      <sz val="12"/>
      <name val="Calibri"/>
      <family val="2"/>
      <scheme val="minor"/>
    </font>
    <font>
      <i/>
      <sz val="12"/>
      <name val="Calibri"/>
      <family val="2"/>
      <scheme val="minor"/>
    </font>
    <font>
      <b/>
      <i/>
      <sz val="12"/>
      <name val="Calibri"/>
      <family val="2"/>
      <scheme val="minor"/>
    </font>
  </fonts>
  <fills count="1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bgColor indexed="64"/>
      </patternFill>
    </fill>
    <fill>
      <patternFill patternType="solid">
        <fgColor theme="7" tint="0.59999389629810485"/>
        <bgColor indexed="64"/>
      </patternFill>
    </fill>
    <fill>
      <patternFill patternType="solid">
        <fgColor rgb="FFFF6D6D"/>
        <bgColor indexed="64"/>
      </patternFill>
    </fill>
    <fill>
      <patternFill patternType="solid">
        <fgColor theme="4" tint="0.7999816888943144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8"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n">
        <color auto="1"/>
      </right>
      <top style="thick">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theme="4" tint="0.39997558519241921"/>
      </top>
      <bottom style="medium">
        <color auto="1"/>
      </bottom>
      <diagonal/>
    </border>
    <border>
      <left style="thin">
        <color indexed="64"/>
      </left>
      <right/>
      <top style="thin">
        <color theme="4" tint="0.39997558519241921"/>
      </top>
      <bottom/>
      <diagonal/>
    </border>
    <border>
      <left style="thin">
        <color indexed="64"/>
      </left>
      <right/>
      <top style="thin">
        <color theme="4" tint="0.39997558519241921"/>
      </top>
      <bottom style="thick">
        <color rgb="FF000000"/>
      </bottom>
      <diagonal/>
    </border>
    <border>
      <left style="thin">
        <color indexed="64"/>
      </left>
      <right style="thick">
        <color rgb="FF000000"/>
      </right>
      <top style="thin">
        <color theme="4" tint="0.39997558519241921"/>
      </top>
      <bottom/>
      <diagonal/>
    </border>
    <border>
      <left style="thin">
        <color indexed="64"/>
      </left>
      <right style="thick">
        <color rgb="FF000000"/>
      </right>
      <top style="thin">
        <color theme="4" tint="0.39997558519241921"/>
      </top>
      <bottom style="thick">
        <color rgb="FF000000"/>
      </bottom>
      <diagonal/>
    </border>
    <border>
      <left/>
      <right/>
      <top style="thin">
        <color theme="4" tint="0.39997558519241921"/>
      </top>
      <bottom/>
      <diagonal/>
    </border>
    <border>
      <left/>
      <right/>
      <top style="thin">
        <color theme="4" tint="0.39997558519241921"/>
      </top>
      <bottom style="medium">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theme="4" tint="0.39997558519241921"/>
      </top>
      <bottom/>
      <diagonal/>
    </border>
    <border>
      <left style="thin">
        <color indexed="64"/>
      </left>
      <right style="medium">
        <color indexed="64"/>
      </right>
      <top style="thin">
        <color theme="4" tint="0.39997558519241921"/>
      </top>
      <bottom/>
      <diagonal/>
    </border>
    <border>
      <left style="medium">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thin">
        <color indexed="64"/>
      </left>
      <right style="thick">
        <color rgb="FF000000"/>
      </right>
      <top/>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style="medium">
        <color indexed="64"/>
      </bottom>
      <diagonal/>
    </border>
    <border>
      <left style="thin">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right/>
      <top style="thin">
        <color theme="4" tint="0.39997558519241921"/>
      </top>
      <bottom style="thick">
        <color rgb="FF000000"/>
      </bottom>
      <diagonal/>
    </border>
    <border>
      <left style="medium">
        <color indexed="64"/>
      </left>
      <right/>
      <top style="thin">
        <color rgb="FF000000"/>
      </top>
      <bottom style="medium">
        <color indexed="64"/>
      </bottom>
      <diagonal/>
    </border>
    <border>
      <left/>
      <right style="thick">
        <color indexed="64"/>
      </right>
      <top style="thick">
        <color indexed="64"/>
      </top>
      <bottom style="thin">
        <color indexed="64"/>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4">
    <xf numFmtId="0" fontId="0" fillId="0" borderId="0"/>
    <xf numFmtId="0" fontId="7" fillId="0" borderId="0"/>
    <xf numFmtId="0" fontId="7" fillId="0" borderId="0"/>
    <xf numFmtId="0" fontId="35" fillId="0" borderId="0" applyNumberFormat="0" applyFill="0" applyBorder="0" applyAlignment="0" applyProtection="0"/>
  </cellStyleXfs>
  <cellXfs count="511">
    <xf numFmtId="0" fontId="0" fillId="0" borderId="0" xfId="0"/>
    <xf numFmtId="0" fontId="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1" fillId="0" borderId="0" xfId="0" applyFont="1" applyAlignment="1">
      <alignment horizontal="center"/>
    </xf>
    <xf numFmtId="0" fontId="1" fillId="0" borderId="3" xfId="0" applyFont="1" applyBorder="1" applyAlignment="1">
      <alignment horizontal="center" vertical="center"/>
    </xf>
    <xf numFmtId="0" fontId="6" fillId="0" borderId="0" xfId="0" applyFont="1" applyAlignment="1">
      <alignment horizontal="center"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1" fillId="0" borderId="7" xfId="0" applyFont="1" applyBorder="1" applyAlignment="1">
      <alignment horizontal="center"/>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 fillId="0" borderId="4" xfId="0" applyFont="1" applyBorder="1" applyAlignment="1">
      <alignment horizontal="center"/>
    </xf>
    <xf numFmtId="1" fontId="2" fillId="0" borderId="3" xfId="0" applyNumberFormat="1" applyFont="1" applyBorder="1" applyAlignment="1">
      <alignment horizontal="center" vertical="center" wrapText="1"/>
    </xf>
    <xf numFmtId="0" fontId="0" fillId="0" borderId="6" xfId="0" applyBorder="1" applyAlignment="1">
      <alignment horizontal="center"/>
    </xf>
    <xf numFmtId="0" fontId="2" fillId="0" borderId="0" xfId="0" applyFont="1" applyAlignment="1">
      <alignment horizontal="center" vertical="center" wrapText="1"/>
    </xf>
    <xf numFmtId="0" fontId="1" fillId="0" borderId="3" xfId="0" applyFont="1" applyBorder="1" applyAlignment="1">
      <alignment vertical="center" wrapText="1"/>
    </xf>
    <xf numFmtId="0" fontId="0" fillId="0" borderId="0" xfId="0"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0" fillId="0" borderId="11" xfId="0" applyBorder="1"/>
    <xf numFmtId="0" fontId="0" fillId="0" borderId="13" xfId="0" applyBorder="1"/>
    <xf numFmtId="0" fontId="0" fillId="0" borderId="16" xfId="0" applyBorder="1"/>
    <xf numFmtId="0" fontId="2" fillId="0" borderId="18" xfId="0" applyFont="1" applyBorder="1" applyAlignment="1">
      <alignment vertical="center" wrapText="1"/>
    </xf>
    <xf numFmtId="0" fontId="5" fillId="0" borderId="18" xfId="0" applyFont="1" applyBorder="1" applyAlignment="1">
      <alignment vertical="center" wrapText="1"/>
    </xf>
    <xf numFmtId="0" fontId="4" fillId="0" borderId="18" xfId="0" applyFont="1" applyBorder="1" applyAlignment="1">
      <alignment vertical="center" wrapText="1"/>
    </xf>
    <xf numFmtId="0" fontId="0" fillId="0" borderId="19" xfId="0" applyBorder="1"/>
    <xf numFmtId="0" fontId="1" fillId="2" borderId="5" xfId="0" applyFont="1" applyFill="1" applyBorder="1" applyAlignment="1">
      <alignment horizontal="center" vertical="center" wrapText="1"/>
    </xf>
    <xf numFmtId="0" fontId="0" fillId="0" borderId="22" xfId="0" applyBorder="1" applyAlignment="1">
      <alignment horizontal="center" vertical="center"/>
    </xf>
    <xf numFmtId="0" fontId="1" fillId="0" borderId="22" xfId="0" applyFont="1" applyBorder="1" applyAlignment="1">
      <alignment horizontal="center" vertical="center"/>
    </xf>
    <xf numFmtId="0" fontId="0" fillId="0" borderId="9" xfId="0" applyBorder="1" applyAlignment="1">
      <alignment horizontal="center" vertical="center" wrapText="1"/>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2" xfId="0" applyBorder="1"/>
    <xf numFmtId="0" fontId="0" fillId="0" borderId="3" xfId="0" applyBorder="1" applyAlignment="1">
      <alignment horizontal="center"/>
    </xf>
    <xf numFmtId="0" fontId="1" fillId="0" borderId="3" xfId="0" applyFont="1" applyBorder="1" applyAlignment="1">
      <alignment horizontal="center"/>
    </xf>
    <xf numFmtId="0" fontId="1" fillId="2" borderId="3" xfId="0" applyFont="1" applyFill="1" applyBorder="1" applyAlignment="1">
      <alignment horizontal="center"/>
    </xf>
    <xf numFmtId="0" fontId="1" fillId="6" borderId="0" xfId="0" applyFont="1" applyFill="1"/>
    <xf numFmtId="0" fontId="1" fillId="0" borderId="21" xfId="0" applyFont="1" applyBorder="1" applyAlignment="1">
      <alignment vertical="center" wrapText="1"/>
    </xf>
    <xf numFmtId="0" fontId="1" fillId="0" borderId="5" xfId="0" applyFont="1" applyBorder="1" applyAlignment="1">
      <alignment horizontal="center" vertical="center"/>
    </xf>
    <xf numFmtId="0" fontId="2" fillId="0" borderId="22" xfId="0" applyFont="1" applyBorder="1" applyAlignment="1">
      <alignment vertical="center" wrapText="1"/>
    </xf>
    <xf numFmtId="0" fontId="5" fillId="0" borderId="22" xfId="0" applyFont="1" applyBorder="1" applyAlignment="1">
      <alignment vertical="center" wrapText="1"/>
    </xf>
    <xf numFmtId="0" fontId="4" fillId="0" borderId="22" xfId="0" applyFont="1" applyBorder="1" applyAlignment="1">
      <alignment vertical="center" wrapText="1"/>
    </xf>
    <xf numFmtId="0" fontId="0" fillId="0" borderId="20" xfId="0" applyBorder="1"/>
    <xf numFmtId="0" fontId="0" fillId="0" borderId="22" xfId="0" applyBorder="1" applyAlignment="1">
      <alignment horizontal="center" vertical="top"/>
    </xf>
    <xf numFmtId="0" fontId="0" fillId="0" borderId="5" xfId="0" applyBorder="1" applyAlignment="1">
      <alignment horizontal="center"/>
    </xf>
    <xf numFmtId="0" fontId="1" fillId="0" borderId="10"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wrapText="1"/>
    </xf>
    <xf numFmtId="0" fontId="0" fillId="0" borderId="22" xfId="0" applyBorder="1" applyAlignment="1">
      <alignment horizontal="center"/>
    </xf>
    <xf numFmtId="0" fontId="1" fillId="0" borderId="9" xfId="0" applyFont="1" applyBorder="1" applyAlignment="1">
      <alignment horizontal="center" vertical="center" wrapText="1"/>
    </xf>
    <xf numFmtId="0" fontId="1" fillId="0" borderId="30" xfId="0" applyFont="1" applyBorder="1" applyAlignment="1">
      <alignment horizontal="center" vertical="center"/>
    </xf>
    <xf numFmtId="0" fontId="1" fillId="5" borderId="30" xfId="0" applyFont="1"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xf>
    <xf numFmtId="0" fontId="0" fillId="0" borderId="30" xfId="0" applyBorder="1" applyAlignment="1">
      <alignment horizontal="center" vertical="center"/>
    </xf>
    <xf numFmtId="0" fontId="0" fillId="5" borderId="29" xfId="0" applyFill="1" applyBorder="1" applyAlignment="1">
      <alignment horizontal="center"/>
    </xf>
    <xf numFmtId="0" fontId="0" fillId="0" borderId="32" xfId="0"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xf>
    <xf numFmtId="0" fontId="1" fillId="0" borderId="34" xfId="0" applyFont="1" applyBorder="1" applyAlignment="1">
      <alignment horizontal="center" vertical="center"/>
    </xf>
    <xf numFmtId="0" fontId="1" fillId="5" borderId="34" xfId="0" applyFont="1" applyFill="1" applyBorder="1" applyAlignment="1">
      <alignment horizontal="center" vertical="center"/>
    </xf>
    <xf numFmtId="0" fontId="0" fillId="0" borderId="34" xfId="0" applyBorder="1" applyAlignment="1">
      <alignment horizontal="center" vertical="center"/>
    </xf>
    <xf numFmtId="0" fontId="0" fillId="5" borderId="34" xfId="0" applyFill="1" applyBorder="1" applyAlignment="1">
      <alignment horizontal="center" vertical="center"/>
    </xf>
    <xf numFmtId="0" fontId="0" fillId="5" borderId="35" xfId="0" applyFill="1" applyBorder="1" applyAlignment="1">
      <alignment horizontal="center"/>
    </xf>
    <xf numFmtId="0" fontId="1" fillId="0" borderId="38" xfId="0" applyFont="1" applyBorder="1" applyAlignment="1">
      <alignment horizontal="center" vertical="center"/>
    </xf>
    <xf numFmtId="0" fontId="0" fillId="0" borderId="39" xfId="0" applyBorder="1" applyAlignment="1">
      <alignment horizontal="center" vertical="center"/>
    </xf>
    <xf numFmtId="0" fontId="1" fillId="5" borderId="38" xfId="0" applyFont="1" applyFill="1" applyBorder="1" applyAlignment="1">
      <alignment horizontal="center" vertical="center"/>
    </xf>
    <xf numFmtId="0" fontId="0" fillId="5" borderId="39" xfId="0" applyFill="1" applyBorder="1" applyAlignment="1">
      <alignment horizontal="center" vertical="center"/>
    </xf>
    <xf numFmtId="0" fontId="0" fillId="0" borderId="38" xfId="0" applyBorder="1" applyAlignment="1">
      <alignment horizontal="center" vertical="center"/>
    </xf>
    <xf numFmtId="0" fontId="0" fillId="5" borderId="38" xfId="0" applyFill="1" applyBorder="1" applyAlignment="1">
      <alignment horizontal="center" vertical="center"/>
    </xf>
    <xf numFmtId="0" fontId="0" fillId="5" borderId="40" xfId="0" applyFill="1" applyBorder="1" applyAlignment="1">
      <alignment horizontal="center"/>
    </xf>
    <xf numFmtId="0" fontId="0" fillId="5" borderId="41" xfId="0" applyFill="1" applyBorder="1" applyAlignment="1">
      <alignment horizontal="center"/>
    </xf>
    <xf numFmtId="0" fontId="1" fillId="0" borderId="39" xfId="0" applyFont="1" applyBorder="1" applyAlignment="1">
      <alignment horizontal="center" vertical="center"/>
    </xf>
    <xf numFmtId="0" fontId="1" fillId="5" borderId="39" xfId="0" applyFont="1" applyFill="1" applyBorder="1" applyAlignment="1">
      <alignment horizontal="center" vertical="center"/>
    </xf>
    <xf numFmtId="0" fontId="0" fillId="5" borderId="35" xfId="0" applyFill="1" applyBorder="1" applyAlignment="1">
      <alignment horizontal="center" vertical="top"/>
    </xf>
    <xf numFmtId="0" fontId="0" fillId="5" borderId="0" xfId="0" applyFill="1" applyAlignment="1">
      <alignment horizontal="center" vertical="center"/>
    </xf>
    <xf numFmtId="0" fontId="1" fillId="5" borderId="5"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0" xfId="0" applyFont="1" applyFill="1" applyAlignment="1">
      <alignment horizontal="center" vertical="center"/>
    </xf>
    <xf numFmtId="0" fontId="0" fillId="5" borderId="5" xfId="0" applyFill="1" applyBorder="1" applyAlignment="1">
      <alignment horizontal="center" vertical="center"/>
    </xf>
    <xf numFmtId="0" fontId="0" fillId="5" borderId="28" xfId="0" applyFill="1" applyBorder="1" applyAlignment="1">
      <alignment horizontal="center" vertical="center"/>
    </xf>
    <xf numFmtId="0" fontId="0" fillId="5" borderId="42" xfId="0" applyFill="1" applyBorder="1" applyAlignment="1">
      <alignment horizontal="center" vertical="center"/>
    </xf>
    <xf numFmtId="0" fontId="0" fillId="0" borderId="12" xfId="0" applyBorder="1"/>
    <xf numFmtId="0" fontId="10" fillId="4" borderId="43" xfId="0" applyFont="1" applyFill="1" applyBorder="1" applyAlignment="1">
      <alignment vertical="center" wrapText="1"/>
    </xf>
    <xf numFmtId="0" fontId="10" fillId="4" borderId="44"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44"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0" fillId="5" borderId="49" xfId="0" applyFill="1" applyBorder="1" applyAlignment="1">
      <alignment horizontal="center"/>
    </xf>
    <xf numFmtId="0" fontId="0" fillId="5" borderId="11" xfId="0" applyFill="1" applyBorder="1" applyAlignment="1">
      <alignment horizontal="center"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10" fillId="4" borderId="5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27" xfId="0" applyBorder="1"/>
    <xf numFmtId="0" fontId="2" fillId="0" borderId="27" xfId="0" applyFont="1" applyBorder="1" applyAlignment="1">
      <alignment vertical="center" wrapText="1"/>
    </xf>
    <xf numFmtId="0" fontId="5" fillId="0" borderId="27" xfId="0" applyFont="1" applyBorder="1" applyAlignment="1">
      <alignment vertical="center" wrapText="1"/>
    </xf>
    <xf numFmtId="0" fontId="4" fillId="0" borderId="27" xfId="0" applyFont="1" applyBorder="1" applyAlignment="1">
      <alignment vertical="center" wrapText="1"/>
    </xf>
    <xf numFmtId="0" fontId="14" fillId="7" borderId="27" xfId="0" applyFont="1" applyFill="1" applyBorder="1"/>
    <xf numFmtId="0" fontId="1" fillId="0" borderId="0" xfId="0" applyFont="1"/>
    <xf numFmtId="0" fontId="0" fillId="0" borderId="0" xfId="0" applyAlignment="1">
      <alignment horizontal="right"/>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0" xfId="0" applyFont="1" applyFill="1" applyAlignment="1">
      <alignment horizontal="center" vertical="center" wrapText="1"/>
    </xf>
    <xf numFmtId="2" fontId="2" fillId="2" borderId="0" xfId="0" applyNumberFormat="1" applyFont="1" applyFill="1" applyAlignment="1">
      <alignment horizontal="center" vertical="center" wrapText="1"/>
    </xf>
    <xf numFmtId="0" fontId="1" fillId="2" borderId="0" xfId="0" applyFont="1" applyFill="1" applyAlignment="1">
      <alignment horizontal="center"/>
    </xf>
    <xf numFmtId="0" fontId="1" fillId="0" borderId="2" xfId="0" applyFont="1" applyBorder="1" applyAlignment="1">
      <alignment horizontal="center" vertical="center"/>
    </xf>
    <xf numFmtId="0" fontId="0" fillId="8" borderId="53" xfId="0" applyFill="1" applyBorder="1" applyAlignment="1">
      <alignment horizontal="center"/>
    </xf>
    <xf numFmtId="0" fontId="0" fillId="9" borderId="53" xfId="0" applyFill="1" applyBorder="1" applyAlignment="1">
      <alignment horizontal="center"/>
    </xf>
    <xf numFmtId="0" fontId="11" fillId="0" borderId="0" xfId="0" applyFont="1"/>
    <xf numFmtId="0" fontId="11" fillId="3" borderId="0" xfId="0" applyFont="1" applyFill="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xf>
    <xf numFmtId="0" fontId="0" fillId="0" borderId="37" xfId="0" applyBorder="1" applyAlignment="1">
      <alignment vertical="top" wrapText="1"/>
    </xf>
    <xf numFmtId="0" fontId="0" fillId="0" borderId="0" xfId="0" applyAlignment="1">
      <alignment wrapText="1"/>
    </xf>
    <xf numFmtId="0" fontId="0" fillId="2" borderId="0" xfId="0" applyFill="1" applyAlignment="1">
      <alignment horizontal="left" wrapText="1"/>
    </xf>
    <xf numFmtId="0" fontId="2" fillId="10" borderId="26" xfId="0" applyFont="1" applyFill="1" applyBorder="1" applyAlignment="1">
      <alignment vertical="center" wrapText="1"/>
    </xf>
    <xf numFmtId="0" fontId="2" fillId="0" borderId="26" xfId="0" applyFont="1" applyBorder="1" applyAlignment="1">
      <alignment vertical="center" wrapText="1"/>
    </xf>
    <xf numFmtId="0" fontId="5" fillId="0" borderId="26" xfId="0" applyFont="1" applyBorder="1" applyAlignment="1">
      <alignment vertical="center" wrapText="1"/>
    </xf>
    <xf numFmtId="0" fontId="0" fillId="0" borderId="14" xfId="0" applyBorder="1"/>
    <xf numFmtId="0" fontId="0" fillId="0" borderId="1" xfId="0" applyBorder="1" applyAlignment="1">
      <alignment horizontal="center"/>
    </xf>
    <xf numFmtId="0" fontId="15" fillId="0" borderId="1" xfId="0" applyFont="1" applyBorder="1" applyAlignment="1">
      <alignment horizontal="center" vertical="center"/>
    </xf>
    <xf numFmtId="0" fontId="16" fillId="0" borderId="1" xfId="0" applyFont="1" applyBorder="1" applyAlignment="1">
      <alignment horizontal="center"/>
    </xf>
    <xf numFmtId="0" fontId="0" fillId="10" borderId="0" xfId="0" applyFill="1"/>
    <xf numFmtId="0" fontId="0" fillId="0" borderId="0" xfId="0" applyAlignment="1">
      <alignment horizontal="left" wrapText="1"/>
    </xf>
    <xf numFmtId="0" fontId="4" fillId="0" borderId="0" xfId="0" applyFont="1" applyAlignment="1">
      <alignment horizontal="left" vertical="center" wrapText="1"/>
    </xf>
    <xf numFmtId="0" fontId="4" fillId="0" borderId="0" xfId="0" applyFont="1" applyAlignment="1">
      <alignment horizontal="right" wrapText="1"/>
    </xf>
    <xf numFmtId="0" fontId="0" fillId="13" borderId="0" xfId="0" applyFill="1"/>
    <xf numFmtId="0" fontId="0" fillId="10" borderId="15" xfId="0" applyFill="1" applyBorder="1"/>
    <xf numFmtId="0" fontId="2" fillId="0" borderId="55" xfId="0" applyFont="1" applyBorder="1" applyAlignment="1">
      <alignment vertical="center" wrapText="1"/>
    </xf>
    <xf numFmtId="0" fontId="4" fillId="0" borderId="3" xfId="0" applyFont="1" applyBorder="1" applyAlignment="1">
      <alignment horizontal="center" vertical="center" wrapText="1"/>
    </xf>
    <xf numFmtId="0" fontId="29" fillId="13" borderId="0" xfId="0" applyFont="1" applyFill="1"/>
    <xf numFmtId="0" fontId="28" fillId="3" borderId="0" xfId="0" applyFont="1" applyFill="1"/>
    <xf numFmtId="0" fontId="25" fillId="11" borderId="0" xfId="0" applyFont="1" applyFill="1" applyAlignment="1">
      <alignment vertical="center"/>
    </xf>
    <xf numFmtId="0" fontId="0" fillId="0" borderId="4" xfId="0" applyBorder="1" applyAlignment="1">
      <alignment vertical="center" wrapText="1"/>
    </xf>
    <xf numFmtId="0" fontId="0" fillId="0" borderId="27" xfId="0" applyBorder="1" applyAlignment="1">
      <alignment vertical="center" wrapText="1"/>
    </xf>
    <xf numFmtId="0" fontId="0" fillId="0" borderId="16" xfId="0" applyBorder="1" applyAlignment="1">
      <alignment vertical="center" wrapText="1"/>
    </xf>
    <xf numFmtId="0" fontId="0" fillId="0" borderId="16" xfId="0" applyBorder="1" applyAlignment="1">
      <alignment horizontal="justify" vertical="center" wrapText="1"/>
    </xf>
    <xf numFmtId="0" fontId="0" fillId="0" borderId="63" xfId="0" applyBorder="1" applyAlignment="1">
      <alignment vertical="center" wrapText="1"/>
    </xf>
    <xf numFmtId="0" fontId="17" fillId="11" borderId="53" xfId="0" applyFont="1" applyFill="1" applyBorder="1" applyAlignment="1">
      <alignment vertical="center" wrapText="1"/>
    </xf>
    <xf numFmtId="0" fontId="17" fillId="11" borderId="65" xfId="0" applyFont="1" applyFill="1" applyBorder="1" applyAlignment="1">
      <alignment vertical="center" wrapText="1"/>
    </xf>
    <xf numFmtId="0" fontId="5" fillId="0" borderId="55" xfId="0" applyFont="1" applyBorder="1" applyAlignment="1">
      <alignment vertical="center" wrapText="1"/>
    </xf>
    <xf numFmtId="0" fontId="6" fillId="0" borderId="3" xfId="0" applyFont="1" applyBorder="1" applyAlignment="1">
      <alignment horizontal="center" vertical="center" wrapText="1"/>
    </xf>
    <xf numFmtId="0" fontId="0" fillId="0" borderId="57" xfId="0" applyBorder="1" applyAlignment="1">
      <alignment horizontal="center"/>
    </xf>
    <xf numFmtId="0" fontId="0" fillId="3" borderId="27" xfId="0" applyFill="1" applyBorder="1" applyAlignment="1">
      <alignment vertical="center" wrapText="1"/>
    </xf>
    <xf numFmtId="0" fontId="35" fillId="3" borderId="63" xfId="3" applyFill="1" applyBorder="1" applyAlignment="1">
      <alignment horizontal="justify" vertical="center" wrapText="1"/>
    </xf>
    <xf numFmtId="0" fontId="36" fillId="0" borderId="0" xfId="0" applyFont="1" applyAlignment="1">
      <alignment horizontal="left" vertical="center"/>
    </xf>
    <xf numFmtId="0" fontId="28" fillId="0" borderId="0" xfId="0" applyFont="1"/>
    <xf numFmtId="0" fontId="24" fillId="3" borderId="0" xfId="0" applyFont="1" applyFill="1" applyAlignment="1">
      <alignment horizontal="center" vertical="center" wrapText="1"/>
    </xf>
    <xf numFmtId="0" fontId="36" fillId="10" borderId="0" xfId="0" applyFont="1" applyFill="1" applyAlignment="1">
      <alignment horizontal="center" vertical="center"/>
    </xf>
    <xf numFmtId="0" fontId="27" fillId="0" borderId="0" xfId="0" applyFont="1"/>
    <xf numFmtId="0" fontId="0" fillId="9" borderId="63" xfId="0" applyFill="1" applyBorder="1" applyAlignment="1">
      <alignment horizontal="center"/>
    </xf>
    <xf numFmtId="0" fontId="0" fillId="10" borderId="0" xfId="0" applyFill="1" applyAlignment="1">
      <alignment horizontal="center"/>
    </xf>
    <xf numFmtId="0" fontId="0" fillId="3" borderId="0" xfId="0" applyFill="1" applyAlignment="1">
      <alignment horizontal="center"/>
    </xf>
    <xf numFmtId="0" fontId="24" fillId="11" borderId="0" xfId="0" applyFont="1" applyFill="1" applyAlignment="1">
      <alignment vertical="center" wrapText="1"/>
    </xf>
    <xf numFmtId="0" fontId="17" fillId="0" borderId="53" xfId="0" applyFont="1" applyBorder="1" applyAlignment="1">
      <alignment horizontal="center"/>
    </xf>
    <xf numFmtId="0" fontId="36" fillId="0" borderId="53" xfId="0" applyFont="1" applyBorder="1" applyAlignment="1">
      <alignment horizontal="center" vertical="center" wrapText="1"/>
    </xf>
    <xf numFmtId="0" fontId="24" fillId="3" borderId="0" xfId="0" applyFont="1" applyFill="1" applyAlignment="1">
      <alignment horizontal="center" vertical="center"/>
    </xf>
    <xf numFmtId="0" fontId="0" fillId="3" borderId="0" xfId="0" applyFill="1"/>
    <xf numFmtId="0" fontId="17" fillId="3" borderId="0" xfId="0" applyFont="1" applyFill="1"/>
    <xf numFmtId="0" fontId="36" fillId="3" borderId="0" xfId="0" applyFont="1" applyFill="1" applyAlignment="1">
      <alignment horizontal="center" vertical="center"/>
    </xf>
    <xf numFmtId="0" fontId="36" fillId="3" borderId="0" xfId="0" applyFont="1" applyFill="1" applyAlignment="1">
      <alignment horizontal="left" vertical="center"/>
    </xf>
    <xf numFmtId="164" fontId="17" fillId="0" borderId="0" xfId="0" applyNumberFormat="1" applyFont="1"/>
    <xf numFmtId="0" fontId="2" fillId="14" borderId="55" xfId="0" applyFont="1" applyFill="1" applyBorder="1" applyAlignment="1">
      <alignment vertical="center" wrapText="1"/>
    </xf>
    <xf numFmtId="0" fontId="4" fillId="14" borderId="3" xfId="0" applyFont="1" applyFill="1" applyBorder="1" applyAlignment="1">
      <alignment horizontal="center" vertical="center" wrapText="1"/>
    </xf>
    <xf numFmtId="0" fontId="5" fillId="14" borderId="55" xfId="0" applyFont="1" applyFill="1" applyBorder="1" applyAlignment="1">
      <alignment vertical="center" wrapText="1"/>
    </xf>
    <xf numFmtId="164" fontId="0" fillId="0" borderId="28" xfId="0" applyNumberFormat="1" applyBorder="1" applyAlignment="1">
      <alignment wrapText="1"/>
    </xf>
    <xf numFmtId="164" fontId="0" fillId="14" borderId="28" xfId="0" applyNumberFormat="1" applyFill="1" applyBorder="1" applyAlignment="1">
      <alignment wrapText="1"/>
    </xf>
    <xf numFmtId="0" fontId="2" fillId="0" borderId="64" xfId="0" applyFont="1" applyBorder="1" applyAlignment="1">
      <alignment vertical="center" wrapText="1"/>
    </xf>
    <xf numFmtId="0" fontId="4" fillId="0" borderId="54" xfId="0" applyFont="1" applyBorder="1" applyAlignment="1">
      <alignment horizontal="center" vertical="center" wrapText="1"/>
    </xf>
    <xf numFmtId="0" fontId="36" fillId="0" borderId="37" xfId="0" applyFont="1" applyBorder="1" applyAlignment="1">
      <alignment horizontal="center" vertical="center" wrapText="1"/>
    </xf>
    <xf numFmtId="164" fontId="23" fillId="0" borderId="37" xfId="0" applyNumberFormat="1" applyFont="1" applyBorder="1" applyAlignment="1">
      <alignment horizontal="center" vertical="center" wrapText="1"/>
    </xf>
    <xf numFmtId="164" fontId="23" fillId="14" borderId="28" xfId="0" applyNumberFormat="1" applyFont="1" applyFill="1" applyBorder="1" applyAlignment="1">
      <alignment horizontal="center" vertical="center" wrapText="1"/>
    </xf>
    <xf numFmtId="0" fontId="0" fillId="0" borderId="28" xfId="0" applyBorder="1"/>
    <xf numFmtId="0" fontId="0" fillId="14" borderId="28" xfId="0" applyFill="1" applyBorder="1"/>
    <xf numFmtId="0" fontId="38" fillId="6" borderId="0" xfId="0" applyFont="1" applyFill="1" applyAlignment="1">
      <alignment vertical="center" wrapText="1"/>
    </xf>
    <xf numFmtId="0" fontId="36" fillId="3" borderId="0" xfId="0" applyFont="1" applyFill="1" applyAlignment="1">
      <alignment vertical="center"/>
    </xf>
    <xf numFmtId="0" fontId="24" fillId="3" borderId="0" xfId="0" applyFont="1" applyFill="1" applyAlignment="1">
      <alignment horizontal="left" vertical="center"/>
    </xf>
    <xf numFmtId="0" fontId="38" fillId="3" borderId="0" xfId="0" applyFont="1" applyFill="1" applyAlignment="1">
      <alignment vertical="center" wrapText="1"/>
    </xf>
    <xf numFmtId="0" fontId="39" fillId="3" borderId="0" xfId="0" applyFont="1" applyFill="1" applyAlignment="1">
      <alignment horizontal="center" vertical="center"/>
    </xf>
    <xf numFmtId="164" fontId="17" fillId="3" borderId="0" xfId="0" applyNumberFormat="1" applyFont="1" applyFill="1"/>
    <xf numFmtId="0" fontId="0" fillId="3" borderId="0" xfId="0" applyFill="1" applyAlignment="1">
      <alignment horizontal="right"/>
    </xf>
    <xf numFmtId="164" fontId="27" fillId="3" borderId="0" xfId="0" applyNumberFormat="1" applyFont="1" applyFill="1"/>
    <xf numFmtId="164" fontId="23" fillId="0" borderId="71" xfId="0" applyNumberFormat="1" applyFont="1" applyBorder="1" applyAlignment="1">
      <alignment vertical="center" wrapText="1"/>
    </xf>
    <xf numFmtId="0" fontId="2" fillId="14" borderId="56" xfId="0" applyFont="1" applyFill="1" applyBorder="1" applyAlignment="1">
      <alignment vertical="center" wrapText="1"/>
    </xf>
    <xf numFmtId="0" fontId="4" fillId="14" borderId="57" xfId="0" applyFont="1" applyFill="1" applyBorder="1" applyAlignment="1">
      <alignment horizontal="center" vertical="center" wrapText="1"/>
    </xf>
    <xf numFmtId="164" fontId="0" fillId="14" borderId="70" xfId="0" applyNumberFormat="1" applyFill="1" applyBorder="1" applyAlignment="1">
      <alignment wrapText="1"/>
    </xf>
    <xf numFmtId="0" fontId="27" fillId="3" borderId="0" xfId="0" applyFont="1" applyFill="1"/>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42" fillId="3" borderId="10" xfId="0" applyFont="1" applyFill="1" applyBorder="1" applyAlignment="1">
      <alignment horizontal="center"/>
    </xf>
    <xf numFmtId="0" fontId="42" fillId="0" borderId="0" xfId="0" applyFont="1"/>
    <xf numFmtId="0" fontId="42" fillId="3" borderId="69" xfId="0" applyFont="1" applyFill="1" applyBorder="1" applyAlignment="1">
      <alignment horizontal="center"/>
    </xf>
    <xf numFmtId="0" fontId="2" fillId="0" borderId="0" xfId="0" applyFont="1"/>
    <xf numFmtId="2" fontId="2" fillId="0" borderId="0" xfId="0" applyNumberFormat="1" applyFont="1"/>
    <xf numFmtId="0" fontId="2" fillId="0" borderId="0" xfId="0" applyFont="1" applyAlignment="1">
      <alignment horizontal="center" vertical="center"/>
    </xf>
    <xf numFmtId="0" fontId="43" fillId="0" borderId="3" xfId="0" applyFont="1" applyBorder="1" applyAlignment="1">
      <alignment horizontal="center" vertical="center" wrapText="1"/>
    </xf>
    <xf numFmtId="0" fontId="43" fillId="0" borderId="6" xfId="0" applyFont="1" applyBorder="1" applyAlignment="1">
      <alignment horizontal="center" vertical="center" wrapText="1"/>
    </xf>
    <xf numFmtId="0" fontId="43" fillId="2" borderId="6"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2" borderId="3" xfId="0" applyFont="1" applyFill="1" applyBorder="1" applyAlignment="1">
      <alignment horizontal="center" vertical="center" wrapText="1"/>
    </xf>
    <xf numFmtId="0" fontId="45" fillId="0" borderId="3" xfId="0" applyFont="1" applyBorder="1" applyAlignment="1">
      <alignment horizontal="center" vertical="center" wrapText="1"/>
    </xf>
    <xf numFmtId="2" fontId="45" fillId="2" borderId="3" xfId="0" applyNumberFormat="1" applyFont="1" applyFill="1" applyBorder="1" applyAlignment="1">
      <alignment horizontal="center" vertical="center" wrapText="1"/>
    </xf>
    <xf numFmtId="0" fontId="46" fillId="0" borderId="3" xfId="0" applyFont="1" applyBorder="1" applyAlignment="1">
      <alignment horizontal="center" vertical="center" wrapText="1"/>
    </xf>
    <xf numFmtId="0" fontId="43" fillId="0" borderId="3" xfId="0" applyFont="1" applyBorder="1" applyAlignment="1">
      <alignment horizontal="center"/>
    </xf>
    <xf numFmtId="0" fontId="0" fillId="0" borderId="2" xfId="0" applyBorder="1" applyAlignment="1">
      <alignment horizontal="center" vertical="center"/>
    </xf>
    <xf numFmtId="0" fontId="1" fillId="6" borderId="59"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center" vertical="center"/>
    </xf>
    <xf numFmtId="0" fontId="0" fillId="6" borderId="0" xfId="0" applyFill="1"/>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wrapText="1"/>
    </xf>
    <xf numFmtId="0" fontId="1" fillId="2" borderId="0" xfId="0" applyFont="1" applyFill="1" applyAlignment="1">
      <alignment horizontal="left"/>
    </xf>
    <xf numFmtId="0" fontId="1" fillId="2" borderId="0" xfId="0" applyFont="1" applyFill="1" applyAlignment="1">
      <alignment horizontal="left" wrapText="1"/>
    </xf>
    <xf numFmtId="0" fontId="47" fillId="3" borderId="0" xfId="0" applyFont="1" applyFill="1" applyAlignment="1">
      <alignment horizontal="center" vertical="center"/>
    </xf>
    <xf numFmtId="0" fontId="17" fillId="0" borderId="0" xfId="0" applyFont="1"/>
    <xf numFmtId="0" fontId="41" fillId="0" borderId="79" xfId="0" applyFont="1" applyBorder="1"/>
    <xf numFmtId="0" fontId="48" fillId="12" borderId="58" xfId="0" applyFont="1" applyFill="1" applyBorder="1" applyAlignment="1">
      <alignment horizontal="center" vertical="center" wrapText="1"/>
    </xf>
    <xf numFmtId="0" fontId="20" fillId="3" borderId="0" xfId="0" applyFont="1" applyFill="1" applyAlignment="1">
      <alignment vertical="top"/>
    </xf>
    <xf numFmtId="0" fontId="11" fillId="3" borderId="0" xfId="0" applyFont="1" applyFill="1" applyAlignment="1">
      <alignment vertical="center"/>
    </xf>
    <xf numFmtId="0" fontId="21" fillId="3" borderId="0" xfId="0" applyFont="1" applyFill="1"/>
    <xf numFmtId="0" fontId="22" fillId="3" borderId="0" xfId="0" applyFont="1" applyFill="1"/>
    <xf numFmtId="0" fontId="20" fillId="3" borderId="0" xfId="0" applyFont="1" applyFill="1" applyAlignment="1">
      <alignment vertical="center"/>
    </xf>
    <xf numFmtId="0" fontId="20" fillId="3" borderId="0" xfId="0" applyFont="1" applyFill="1"/>
    <xf numFmtId="0" fontId="0" fillId="3" borderId="0" xfId="0" applyFill="1" applyAlignment="1">
      <alignment vertical="top" wrapText="1"/>
    </xf>
    <xf numFmtId="0" fontId="0" fillId="3" borderId="0" xfId="0" applyFill="1" applyAlignment="1">
      <alignment vertical="top"/>
    </xf>
    <xf numFmtId="0" fontId="20" fillId="3" borderId="0" xfId="0" applyFont="1" applyFill="1" applyAlignment="1">
      <alignment horizontal="left" wrapText="1"/>
    </xf>
    <xf numFmtId="0" fontId="20" fillId="3" borderId="0" xfId="0" applyFont="1" applyFill="1" applyAlignment="1" applyProtection="1">
      <alignment horizontal="left" vertical="top" wrapText="1"/>
      <protection locked="0"/>
    </xf>
    <xf numFmtId="0" fontId="0" fillId="11" borderId="0" xfId="0" applyFill="1"/>
    <xf numFmtId="0" fontId="28" fillId="10" borderId="0" xfId="0" applyFont="1" applyFill="1"/>
    <xf numFmtId="0" fontId="0" fillId="3" borderId="15" xfId="0" applyFill="1" applyBorder="1"/>
    <xf numFmtId="0" fontId="2" fillId="14" borderId="81" xfId="0" applyFont="1" applyFill="1" applyBorder="1" applyAlignment="1">
      <alignment vertical="center" wrapText="1"/>
    </xf>
    <xf numFmtId="0" fontId="4" fillId="14" borderId="82" xfId="0" applyFont="1" applyFill="1" applyBorder="1" applyAlignment="1">
      <alignment horizontal="center" vertical="center" wrapText="1"/>
    </xf>
    <xf numFmtId="164" fontId="0" fillId="14" borderId="84" xfId="0" applyNumberFormat="1" applyFill="1" applyBorder="1" applyAlignment="1">
      <alignment wrapText="1"/>
    </xf>
    <xf numFmtId="0" fontId="5" fillId="14" borderId="81" xfId="0" applyFont="1" applyFill="1" applyBorder="1" applyAlignment="1">
      <alignment vertical="center" wrapText="1"/>
    </xf>
    <xf numFmtId="0" fontId="35" fillId="0" borderId="0" xfId="3"/>
    <xf numFmtId="0" fontId="52" fillId="3" borderId="0" xfId="0" applyFont="1" applyFill="1" applyAlignment="1">
      <alignment horizontal="left" vertical="top"/>
    </xf>
    <xf numFmtId="0" fontId="52" fillId="3" borderId="0" xfId="0" applyFont="1" applyFill="1"/>
    <xf numFmtId="0" fontId="47" fillId="15" borderId="58" xfId="0" applyFont="1" applyFill="1" applyBorder="1" applyAlignment="1">
      <alignment horizontal="center" vertical="center"/>
    </xf>
    <xf numFmtId="0" fontId="47" fillId="15" borderId="53" xfId="0" applyFont="1" applyFill="1" applyBorder="1" applyAlignment="1">
      <alignment horizontal="center" vertical="center"/>
    </xf>
    <xf numFmtId="0" fontId="36" fillId="15" borderId="53" xfId="0" applyFont="1" applyFill="1" applyBorder="1" applyAlignment="1">
      <alignment horizontal="center" vertical="center"/>
    </xf>
    <xf numFmtId="0" fontId="4" fillId="16" borderId="0" xfId="0" applyFont="1" applyFill="1" applyAlignment="1">
      <alignment horizontal="left" vertical="center" wrapText="1"/>
    </xf>
    <xf numFmtId="0" fontId="55" fillId="2" borderId="3" xfId="0" applyFont="1" applyFill="1" applyBorder="1" applyAlignment="1">
      <alignment horizontal="center" vertical="center" wrapText="1"/>
    </xf>
    <xf numFmtId="0" fontId="16" fillId="15" borderId="61" xfId="0" applyFont="1" applyFill="1" applyBorder="1" applyAlignment="1">
      <alignment horizontal="center"/>
    </xf>
    <xf numFmtId="0" fontId="16" fillId="15" borderId="71" xfId="0" applyFont="1" applyFill="1" applyBorder="1" applyAlignment="1">
      <alignment horizontal="center"/>
    </xf>
    <xf numFmtId="0" fontId="0" fillId="15" borderId="62" xfId="0" applyFill="1" applyBorder="1" applyAlignment="1">
      <alignment horizontal="center"/>
    </xf>
    <xf numFmtId="0" fontId="0" fillId="15" borderId="61" xfId="0" applyFill="1" applyBorder="1" applyAlignment="1">
      <alignment horizontal="center"/>
    </xf>
    <xf numFmtId="0" fontId="0" fillId="15" borderId="71" xfId="0" applyFill="1" applyBorder="1" applyAlignment="1">
      <alignment horizontal="center"/>
    </xf>
    <xf numFmtId="0" fontId="0" fillId="15" borderId="72" xfId="0" applyFill="1" applyBorder="1" applyAlignment="1">
      <alignment horizontal="center"/>
    </xf>
    <xf numFmtId="0" fontId="0" fillId="15" borderId="77" xfId="0" applyFill="1" applyBorder="1" applyAlignment="1">
      <alignment horizontal="center"/>
    </xf>
    <xf numFmtId="0" fontId="0" fillId="15" borderId="7" xfId="0" applyFill="1" applyBorder="1" applyAlignment="1">
      <alignment horizontal="center"/>
    </xf>
    <xf numFmtId="0" fontId="16" fillId="15" borderId="3" xfId="0" applyFont="1" applyFill="1" applyBorder="1" applyAlignment="1">
      <alignment horizontal="center"/>
    </xf>
    <xf numFmtId="0" fontId="16" fillId="15" borderId="28" xfId="0" applyFont="1" applyFill="1" applyBorder="1" applyAlignment="1">
      <alignment horizontal="center"/>
    </xf>
    <xf numFmtId="0" fontId="0" fillId="15" borderId="26" xfId="0" applyFill="1" applyBorder="1" applyAlignment="1">
      <alignment horizontal="center"/>
    </xf>
    <xf numFmtId="0" fontId="0" fillId="15" borderId="3" xfId="0" applyFill="1" applyBorder="1" applyAlignment="1">
      <alignment horizontal="center"/>
    </xf>
    <xf numFmtId="0" fontId="0" fillId="15" borderId="28" xfId="0" applyFill="1" applyBorder="1" applyAlignment="1">
      <alignment horizontal="center"/>
    </xf>
    <xf numFmtId="0" fontId="0" fillId="15" borderId="27" xfId="0" applyFill="1" applyBorder="1" applyAlignment="1">
      <alignment horizontal="center"/>
    </xf>
    <xf numFmtId="0" fontId="0" fillId="15" borderId="4" xfId="0" applyFill="1" applyBorder="1" applyAlignment="1">
      <alignment horizontal="center"/>
    </xf>
    <xf numFmtId="0" fontId="0" fillId="15" borderId="0" xfId="0" applyFill="1" applyAlignment="1">
      <alignment horizontal="center"/>
    </xf>
    <xf numFmtId="2" fontId="0" fillId="15" borderId="26" xfId="0" applyNumberFormat="1" applyFill="1" applyBorder="1" applyAlignment="1">
      <alignment horizontal="center"/>
    </xf>
    <xf numFmtId="2" fontId="0" fillId="15" borderId="3" xfId="0" applyNumberFormat="1" applyFill="1" applyBorder="1" applyAlignment="1">
      <alignment horizontal="center"/>
    </xf>
    <xf numFmtId="2" fontId="0" fillId="15" borderId="28" xfId="0" applyNumberFormat="1" applyFill="1" applyBorder="1" applyAlignment="1">
      <alignment horizontal="center"/>
    </xf>
    <xf numFmtId="2" fontId="0" fillId="15" borderId="27" xfId="0" applyNumberFormat="1" applyFill="1" applyBorder="1" applyAlignment="1">
      <alignment horizontal="center"/>
    </xf>
    <xf numFmtId="164" fontId="0" fillId="15" borderId="26" xfId="0" applyNumberFormat="1" applyFill="1" applyBorder="1" applyAlignment="1">
      <alignment horizontal="center"/>
    </xf>
    <xf numFmtId="164" fontId="0" fillId="15" borderId="0" xfId="0" applyNumberFormat="1" applyFill="1" applyAlignment="1">
      <alignment horizontal="center"/>
    </xf>
    <xf numFmtId="164" fontId="0" fillId="15" borderId="27" xfId="0" applyNumberFormat="1" applyFill="1" applyBorder="1" applyAlignment="1">
      <alignment horizontal="center"/>
    </xf>
    <xf numFmtId="0" fontId="16" fillId="15" borderId="82" xfId="0" applyFont="1" applyFill="1" applyBorder="1" applyAlignment="1">
      <alignment horizontal="center"/>
    </xf>
    <xf numFmtId="0" fontId="16" fillId="15" borderId="84" xfId="0" applyFont="1" applyFill="1" applyBorder="1" applyAlignment="1">
      <alignment horizontal="center"/>
    </xf>
    <xf numFmtId="0" fontId="0" fillId="15" borderId="85" xfId="0" applyFill="1" applyBorder="1" applyAlignment="1">
      <alignment horizontal="center"/>
    </xf>
    <xf numFmtId="0" fontId="0" fillId="15" borderId="82" xfId="0" applyFill="1" applyBorder="1" applyAlignment="1">
      <alignment horizontal="center"/>
    </xf>
    <xf numFmtId="0" fontId="0" fillId="15" borderId="84" xfId="0" applyFill="1" applyBorder="1" applyAlignment="1">
      <alignment horizontal="center"/>
    </xf>
    <xf numFmtId="0" fontId="0" fillId="15" borderId="86" xfId="0" applyFill="1" applyBorder="1" applyAlignment="1">
      <alignment horizontal="center"/>
    </xf>
    <xf numFmtId="0" fontId="0" fillId="15" borderId="80" xfId="0" applyFill="1" applyBorder="1" applyAlignment="1">
      <alignment horizontal="center"/>
    </xf>
    <xf numFmtId="0" fontId="0" fillId="15" borderId="83" xfId="0" applyFill="1" applyBorder="1" applyAlignment="1">
      <alignment horizontal="center"/>
    </xf>
    <xf numFmtId="164" fontId="0" fillId="15" borderId="85" xfId="0" applyNumberFormat="1" applyFill="1" applyBorder="1" applyAlignment="1">
      <alignment horizontal="center"/>
    </xf>
    <xf numFmtId="164" fontId="0" fillId="15" borderId="83" xfId="0" applyNumberFormat="1" applyFill="1" applyBorder="1" applyAlignment="1">
      <alignment horizontal="center"/>
    </xf>
    <xf numFmtId="164" fontId="0" fillId="15" borderId="86" xfId="0" applyNumberFormat="1" applyFill="1" applyBorder="1" applyAlignment="1">
      <alignment horizontal="center"/>
    </xf>
    <xf numFmtId="0" fontId="16" fillId="15" borderId="57" xfId="0" applyFont="1" applyFill="1" applyBorder="1" applyAlignment="1">
      <alignment horizontal="center"/>
    </xf>
    <xf numFmtId="0" fontId="16" fillId="15" borderId="70" xfId="0" applyFont="1" applyFill="1" applyBorder="1" applyAlignment="1">
      <alignment horizontal="center"/>
    </xf>
    <xf numFmtId="0" fontId="0" fillId="15" borderId="14" xfId="0" applyFill="1" applyBorder="1" applyAlignment="1">
      <alignment horizontal="center"/>
    </xf>
    <xf numFmtId="0" fontId="0" fillId="15" borderId="57" xfId="0" applyFill="1" applyBorder="1" applyAlignment="1">
      <alignment horizontal="center"/>
    </xf>
    <xf numFmtId="0" fontId="0" fillId="15" borderId="70" xfId="0" applyFill="1" applyBorder="1" applyAlignment="1">
      <alignment horizontal="center"/>
    </xf>
    <xf numFmtId="0" fontId="0" fillId="15" borderId="16" xfId="0" applyFill="1" applyBorder="1" applyAlignment="1">
      <alignment horizontal="center"/>
    </xf>
    <xf numFmtId="0" fontId="0" fillId="15" borderId="63" xfId="0" applyFill="1" applyBorder="1" applyAlignment="1">
      <alignment horizontal="center"/>
    </xf>
    <xf numFmtId="0" fontId="0" fillId="15" borderId="15" xfId="0" applyFill="1" applyBorder="1" applyAlignment="1">
      <alignment horizontal="center"/>
    </xf>
    <xf numFmtId="0" fontId="0" fillId="15" borderId="58" xfId="0" applyFill="1" applyBorder="1" applyAlignment="1">
      <alignment horizontal="center"/>
    </xf>
    <xf numFmtId="0" fontId="0" fillId="15" borderId="53" xfId="0" applyFill="1" applyBorder="1" applyAlignment="1">
      <alignment horizontal="center"/>
    </xf>
    <xf numFmtId="1" fontId="0" fillId="15" borderId="62" xfId="0" applyNumberFormat="1" applyFill="1" applyBorder="1" applyAlignment="1">
      <alignment horizontal="center"/>
    </xf>
    <xf numFmtId="1" fontId="0" fillId="15" borderId="7" xfId="0" applyNumberFormat="1" applyFill="1" applyBorder="1" applyAlignment="1">
      <alignment horizontal="center"/>
    </xf>
    <xf numFmtId="1" fontId="0" fillId="15" borderId="72" xfId="0" applyNumberFormat="1" applyFill="1" applyBorder="1" applyAlignment="1">
      <alignment horizontal="center"/>
    </xf>
    <xf numFmtId="1" fontId="0" fillId="15" borderId="26" xfId="0" applyNumberFormat="1" applyFill="1" applyBorder="1" applyAlignment="1">
      <alignment horizontal="center"/>
    </xf>
    <xf numFmtId="1" fontId="0" fillId="15" borderId="0" xfId="0" applyNumberFormat="1" applyFill="1" applyAlignment="1">
      <alignment horizontal="center"/>
    </xf>
    <xf numFmtId="1" fontId="0" fillId="15" borderId="27" xfId="0" applyNumberFormat="1" applyFill="1" applyBorder="1" applyAlignment="1">
      <alignment horizontal="center"/>
    </xf>
    <xf numFmtId="1" fontId="0" fillId="15" borderId="85" xfId="0" applyNumberFormat="1" applyFill="1" applyBorder="1" applyAlignment="1">
      <alignment horizontal="center"/>
    </xf>
    <xf numFmtId="1" fontId="0" fillId="15" borderId="83" xfId="0" applyNumberFormat="1" applyFill="1" applyBorder="1" applyAlignment="1">
      <alignment horizontal="center"/>
    </xf>
    <xf numFmtId="1" fontId="0" fillId="15" borderId="86" xfId="0" applyNumberFormat="1" applyFill="1" applyBorder="1" applyAlignment="1">
      <alignment horizontal="center"/>
    </xf>
    <xf numFmtId="49" fontId="0" fillId="15" borderId="28" xfId="0" applyNumberFormat="1" applyFill="1" applyBorder="1" applyAlignment="1">
      <alignment horizontal="center"/>
    </xf>
    <xf numFmtId="1" fontId="0" fillId="15" borderId="14" xfId="0" applyNumberFormat="1" applyFill="1" applyBorder="1" applyAlignment="1">
      <alignment horizontal="center"/>
    </xf>
    <xf numFmtId="1" fontId="0" fillId="15" borderId="15" xfId="0" applyNumberFormat="1" applyFill="1" applyBorder="1" applyAlignment="1">
      <alignment horizontal="center"/>
    </xf>
    <xf numFmtId="1" fontId="0" fillId="15" borderId="16" xfId="0" applyNumberFormat="1" applyFill="1" applyBorder="1" applyAlignment="1">
      <alignment horizontal="center"/>
    </xf>
    <xf numFmtId="0" fontId="16" fillId="15" borderId="75" xfId="0" applyFont="1" applyFill="1" applyBorder="1" applyAlignment="1">
      <alignment horizontal="center"/>
    </xf>
    <xf numFmtId="0" fontId="16" fillId="15" borderId="55" xfId="0" applyFont="1" applyFill="1" applyBorder="1" applyAlignment="1">
      <alignment horizontal="center"/>
    </xf>
    <xf numFmtId="0" fontId="16" fillId="15" borderId="56" xfId="0" applyFont="1" applyFill="1" applyBorder="1" applyAlignment="1">
      <alignment horizontal="center"/>
    </xf>
    <xf numFmtId="0" fontId="54" fillId="3" borderId="0" xfId="0" applyFont="1" applyFill="1" applyAlignment="1">
      <alignment horizontal="left" vertical="top" wrapText="1"/>
    </xf>
    <xf numFmtId="0" fontId="17" fillId="0" borderId="53" xfId="0" applyFont="1" applyBorder="1" applyAlignment="1">
      <alignment horizontal="center" vertical="center"/>
    </xf>
    <xf numFmtId="0" fontId="56" fillId="3" borderId="0" xfId="0" applyFont="1" applyFill="1" applyAlignment="1">
      <alignment vertical="center"/>
    </xf>
    <xf numFmtId="0" fontId="27" fillId="3" borderId="0" xfId="0" applyFont="1" applyFill="1" applyAlignment="1">
      <alignment horizontal="right"/>
    </xf>
    <xf numFmtId="0" fontId="27" fillId="0" borderId="0" xfId="0" applyFont="1" applyAlignment="1">
      <alignment horizontal="right"/>
    </xf>
    <xf numFmtId="0" fontId="45" fillId="0" borderId="5" xfId="0" applyFont="1" applyBorder="1" applyAlignment="1">
      <alignment horizontal="center" vertical="center" wrapText="1"/>
    </xf>
    <xf numFmtId="2" fontId="2" fillId="0" borderId="22" xfId="0" applyNumberFormat="1" applyFont="1" applyBorder="1" applyAlignment="1">
      <alignment horizontal="center" vertical="center" wrapText="1"/>
    </xf>
    <xf numFmtId="1" fontId="2" fillId="0" borderId="0" xfId="0" applyNumberFormat="1" applyFont="1"/>
    <xf numFmtId="164" fontId="2" fillId="0" borderId="0" xfId="0" applyNumberFormat="1" applyFont="1"/>
    <xf numFmtId="0" fontId="45" fillId="14" borderId="55" xfId="0" applyFont="1" applyFill="1" applyBorder="1" applyAlignment="1">
      <alignment vertical="center" wrapText="1"/>
    </xf>
    <xf numFmtId="0" fontId="35" fillId="0" borderId="0" xfId="3" applyBorder="1"/>
    <xf numFmtId="0" fontId="35" fillId="3" borderId="0" xfId="3" applyFill="1" applyBorder="1"/>
    <xf numFmtId="0" fontId="57" fillId="3" borderId="0" xfId="0" applyFont="1" applyFill="1"/>
    <xf numFmtId="0" fontId="42" fillId="3" borderId="58" xfId="0" applyFont="1" applyFill="1" applyBorder="1" applyAlignment="1">
      <alignment horizontal="center" vertical="center"/>
    </xf>
    <xf numFmtId="0" fontId="42" fillId="3" borderId="13" xfId="0" applyFont="1" applyFill="1" applyBorder="1" applyAlignment="1">
      <alignment horizontal="center" vertical="center"/>
    </xf>
    <xf numFmtId="0" fontId="41" fillId="3" borderId="58" xfId="0" applyFont="1" applyFill="1" applyBorder="1" applyAlignment="1">
      <alignment horizontal="center" vertical="center"/>
    </xf>
    <xf numFmtId="49" fontId="12" fillId="15" borderId="53" xfId="0" applyNumberFormat="1" applyFont="1" applyFill="1" applyBorder="1" applyAlignment="1">
      <alignment horizontal="center" vertical="center" wrapText="1"/>
    </xf>
    <xf numFmtId="49" fontId="12" fillId="15" borderId="11" xfId="0" applyNumberFormat="1" applyFont="1" applyFill="1" applyBorder="1" applyAlignment="1">
      <alignment horizontal="center" vertical="center" wrapText="1"/>
    </xf>
    <xf numFmtId="49" fontId="12" fillId="15" borderId="43" xfId="0" applyNumberFormat="1"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8" xfId="0" applyFont="1" applyBorder="1" applyAlignment="1">
      <alignment horizontal="center" vertical="center" wrapText="1"/>
    </xf>
    <xf numFmtId="0" fontId="44" fillId="0" borderId="5" xfId="0" applyFont="1" applyBorder="1" applyAlignment="1">
      <alignment horizontal="center" vertical="center" wrapText="1"/>
    </xf>
    <xf numFmtId="0" fontId="46" fillId="0" borderId="5" xfId="0" applyFont="1" applyBorder="1" applyAlignment="1">
      <alignment horizontal="center" vertical="center" wrapText="1"/>
    </xf>
    <xf numFmtId="0" fontId="55" fillId="2" borderId="61" xfId="0" applyFont="1" applyFill="1" applyBorder="1" applyAlignment="1">
      <alignment horizontal="center" vertical="center" wrapText="1"/>
    </xf>
    <xf numFmtId="0" fontId="2" fillId="17" borderId="0" xfId="0" applyFont="1" applyFill="1" applyAlignment="1">
      <alignment horizontal="center" vertical="center" wrapText="1"/>
    </xf>
    <xf numFmtId="0" fontId="0" fillId="0" borderId="63" xfId="0" applyBorder="1" applyAlignment="1">
      <alignment horizontal="justify" vertical="center" wrapText="1"/>
    </xf>
    <xf numFmtId="0" fontId="11" fillId="18" borderId="0" xfId="0" applyFont="1" applyFill="1"/>
    <xf numFmtId="0" fontId="26" fillId="18" borderId="0" xfId="0" applyFont="1" applyFill="1"/>
    <xf numFmtId="0" fontId="0" fillId="18" borderId="0" xfId="0" applyFill="1"/>
    <xf numFmtId="0" fontId="52" fillId="3" borderId="0" xfId="0" applyFont="1" applyFill="1" applyAlignment="1">
      <alignment vertical="top"/>
    </xf>
    <xf numFmtId="0" fontId="0" fillId="18" borderId="0" xfId="0" applyFill="1" applyAlignment="1">
      <alignment vertical="top"/>
    </xf>
    <xf numFmtId="0" fontId="33" fillId="18" borderId="0" xfId="0" applyFont="1" applyFill="1" applyAlignment="1">
      <alignment vertical="center"/>
    </xf>
    <xf numFmtId="0" fontId="34" fillId="18" borderId="0" xfId="0" applyFont="1" applyFill="1" applyAlignment="1">
      <alignment vertical="center"/>
    </xf>
    <xf numFmtId="0" fontId="23" fillId="18" borderId="0" xfId="0" applyFont="1" applyFill="1" applyAlignment="1">
      <alignment vertical="top"/>
    </xf>
    <xf numFmtId="0" fontId="0" fillId="3" borderId="58" xfId="0" applyFill="1" applyBorder="1"/>
    <xf numFmtId="0" fontId="35" fillId="3" borderId="4" xfId="3" applyFill="1" applyBorder="1" applyAlignment="1"/>
    <xf numFmtId="0" fontId="35" fillId="3" borderId="4" xfId="3" applyFill="1" applyBorder="1" applyAlignment="1">
      <alignment wrapText="1"/>
    </xf>
    <xf numFmtId="0" fontId="1" fillId="3" borderId="0" xfId="0" applyFont="1" applyFill="1" applyAlignment="1">
      <alignment horizontal="center" vertical="center" wrapText="1"/>
    </xf>
    <xf numFmtId="0" fontId="0" fillId="3" borderId="64" xfId="0" applyFill="1" applyBorder="1" applyAlignment="1">
      <alignment vertical="top" wrapText="1"/>
    </xf>
    <xf numFmtId="0" fontId="0" fillId="3" borderId="54" xfId="0" applyFill="1" applyBorder="1" applyAlignment="1">
      <alignment vertical="top" wrapText="1"/>
    </xf>
    <xf numFmtId="0" fontId="0" fillId="3" borderId="0" xfId="0" applyFill="1" applyAlignment="1">
      <alignment horizontal="center" vertical="center"/>
    </xf>
    <xf numFmtId="0" fontId="5" fillId="3" borderId="26" xfId="0" applyFont="1" applyFill="1" applyBorder="1" applyAlignment="1">
      <alignment vertical="center" wrapText="1"/>
    </xf>
    <xf numFmtId="0" fontId="2" fillId="3" borderId="26" xfId="0" applyFont="1" applyFill="1" applyBorder="1" applyAlignment="1">
      <alignment vertical="center" wrapText="1"/>
    </xf>
    <xf numFmtId="0" fontId="15" fillId="3" borderId="1" xfId="0" applyFont="1" applyFill="1" applyBorder="1" applyAlignment="1">
      <alignment horizontal="center" vertical="center"/>
    </xf>
    <xf numFmtId="0" fontId="0" fillId="3" borderId="4" xfId="0" applyFill="1" applyBorder="1" applyAlignment="1" applyProtection="1">
      <alignment horizontal="left"/>
      <protection hidden="1"/>
    </xf>
    <xf numFmtId="0" fontId="0" fillId="3" borderId="63" xfId="0" applyFill="1" applyBorder="1" applyAlignment="1" applyProtection="1">
      <alignment horizontal="left"/>
      <protection hidden="1"/>
    </xf>
    <xf numFmtId="164" fontId="0" fillId="0" borderId="12" xfId="0" applyNumberFormat="1" applyBorder="1" applyProtection="1">
      <protection hidden="1"/>
    </xf>
    <xf numFmtId="164" fontId="0" fillId="14" borderId="0" xfId="0" applyNumberFormat="1" applyFill="1" applyProtection="1">
      <protection hidden="1"/>
    </xf>
    <xf numFmtId="164" fontId="0" fillId="0" borderId="0" xfId="0" applyNumberFormat="1" applyProtection="1">
      <protection hidden="1"/>
    </xf>
    <xf numFmtId="164" fontId="0" fillId="14" borderId="83" xfId="0" applyNumberFormat="1" applyFill="1" applyBorder="1" applyProtection="1">
      <protection hidden="1"/>
    </xf>
    <xf numFmtId="164" fontId="0" fillId="14" borderId="15" xfId="0" applyNumberFormat="1" applyFill="1" applyBorder="1" applyProtection="1">
      <protection hidden="1"/>
    </xf>
    <xf numFmtId="164" fontId="0" fillId="0" borderId="61" xfId="0" applyNumberFormat="1" applyBorder="1" applyProtection="1">
      <protection hidden="1"/>
    </xf>
    <xf numFmtId="164" fontId="0" fillId="14" borderId="3" xfId="0" applyNumberFormat="1" applyFill="1" applyBorder="1" applyProtection="1">
      <protection hidden="1"/>
    </xf>
    <xf numFmtId="164" fontId="0" fillId="0" borderId="3" xfId="0" applyNumberFormat="1" applyBorder="1" applyProtection="1">
      <protection hidden="1"/>
    </xf>
    <xf numFmtId="164" fontId="0" fillId="14" borderId="82" xfId="0" applyNumberFormat="1" applyFill="1" applyBorder="1" applyProtection="1">
      <protection hidden="1"/>
    </xf>
    <xf numFmtId="164" fontId="0" fillId="14" borderId="57" xfId="0" applyNumberFormat="1" applyFill="1" applyBorder="1" applyProtection="1">
      <protection hidden="1"/>
    </xf>
    <xf numFmtId="0" fontId="0" fillId="3" borderId="4" xfId="0" applyFill="1" applyBorder="1" applyAlignment="1" applyProtection="1">
      <alignment horizontal="center" vertical="center"/>
      <protection hidden="1"/>
    </xf>
    <xf numFmtId="0" fontId="0" fillId="3" borderId="63" xfId="0" applyFill="1" applyBorder="1" applyAlignment="1" applyProtection="1">
      <alignment horizontal="center" vertical="center"/>
      <protection hidden="1"/>
    </xf>
    <xf numFmtId="0" fontId="0" fillId="17" borderId="15" xfId="0" applyFill="1" applyBorder="1" applyAlignment="1">
      <alignment horizontal="center" vertical="center" wrapText="1"/>
    </xf>
    <xf numFmtId="0" fontId="0" fillId="17" borderId="15" xfId="0" applyFill="1" applyBorder="1" applyAlignment="1">
      <alignment horizontal="center" vertical="center"/>
    </xf>
    <xf numFmtId="0" fontId="54" fillId="3" borderId="0" xfId="0" applyFont="1" applyFill="1" applyAlignment="1">
      <alignment horizontal="left" vertical="top" wrapText="1"/>
    </xf>
    <xf numFmtId="0" fontId="52" fillId="3" borderId="0" xfId="0" applyFont="1" applyFill="1" applyAlignment="1">
      <alignment horizontal="left" vertical="top"/>
    </xf>
    <xf numFmtId="0" fontId="52" fillId="8" borderId="0" xfId="0" applyFont="1" applyFill="1" applyAlignment="1">
      <alignment horizontal="left" vertical="center" wrapText="1"/>
    </xf>
    <xf numFmtId="0" fontId="52" fillId="8" borderId="0" xfId="0" applyFont="1" applyFill="1" applyAlignment="1">
      <alignment horizontal="left" vertical="center"/>
    </xf>
    <xf numFmtId="0" fontId="52" fillId="9" borderId="0" xfId="0" applyFont="1" applyFill="1" applyAlignment="1">
      <alignment horizontal="left" vertical="center" wrapText="1"/>
    </xf>
    <xf numFmtId="0" fontId="52" fillId="9" borderId="0" xfId="0" applyFont="1" applyFill="1" applyAlignment="1">
      <alignment horizontal="left" vertical="center"/>
    </xf>
    <xf numFmtId="0" fontId="51" fillId="11" borderId="43" xfId="0" applyFont="1" applyFill="1" applyBorder="1" applyAlignment="1">
      <alignment horizontal="center" vertical="center"/>
    </xf>
    <xf numFmtId="0" fontId="51" fillId="11" borderId="46" xfId="0" applyFont="1" applyFill="1" applyBorder="1" applyAlignment="1">
      <alignment horizontal="center" vertical="center"/>
    </xf>
    <xf numFmtId="0" fontId="51" fillId="11" borderId="65" xfId="0" applyFont="1" applyFill="1" applyBorder="1" applyAlignment="1">
      <alignment horizontal="center" vertical="center"/>
    </xf>
    <xf numFmtId="0" fontId="52" fillId="3" borderId="0" xfId="0" applyFont="1" applyFill="1" applyAlignment="1">
      <alignment horizontal="left" vertical="top" wrapText="1"/>
    </xf>
    <xf numFmtId="0" fontId="54" fillId="15" borderId="0" xfId="0" applyFont="1" applyFill="1" applyAlignment="1">
      <alignment horizontal="left" vertical="top" wrapText="1"/>
    </xf>
    <xf numFmtId="0" fontId="52" fillId="15" borderId="0" xfId="0" applyFont="1" applyFill="1" applyAlignment="1">
      <alignment horizontal="left" vertical="top"/>
    </xf>
    <xf numFmtId="0" fontId="59" fillId="3" borderId="11" xfId="0" applyFont="1" applyFill="1" applyBorder="1" applyAlignment="1">
      <alignment horizontal="center" vertical="center" wrapText="1"/>
    </xf>
    <xf numFmtId="0" fontId="51" fillId="3" borderId="12" xfId="0" applyFont="1" applyFill="1" applyBorder="1" applyAlignment="1">
      <alignment horizontal="center" vertical="center"/>
    </xf>
    <xf numFmtId="0" fontId="51" fillId="3" borderId="13" xfId="0" applyFont="1" applyFill="1" applyBorder="1" applyAlignment="1">
      <alignment horizontal="center" vertical="center"/>
    </xf>
    <xf numFmtId="0" fontId="51" fillId="3" borderId="14" xfId="0" applyFont="1" applyFill="1" applyBorder="1" applyAlignment="1">
      <alignment horizontal="center" vertical="center"/>
    </xf>
    <xf numFmtId="0" fontId="51" fillId="3" borderId="15" xfId="0" applyFont="1" applyFill="1" applyBorder="1" applyAlignment="1">
      <alignment horizontal="center" vertical="center"/>
    </xf>
    <xf numFmtId="0" fontId="51" fillId="3" borderId="16" xfId="0" applyFont="1" applyFill="1" applyBorder="1" applyAlignment="1">
      <alignment horizontal="center" vertical="center"/>
    </xf>
    <xf numFmtId="0" fontId="54" fillId="18" borderId="0" xfId="0" applyFont="1" applyFill="1" applyAlignment="1">
      <alignment horizontal="left" vertical="top" wrapText="1"/>
    </xf>
    <xf numFmtId="0" fontId="19" fillId="11" borderId="0" xfId="0" applyFont="1" applyFill="1" applyAlignment="1">
      <alignment horizontal="center" vertical="center"/>
    </xf>
    <xf numFmtId="0" fontId="52" fillId="3" borderId="0" xfId="0" applyFont="1" applyFill="1" applyAlignment="1">
      <alignment horizontal="left" wrapText="1"/>
    </xf>
    <xf numFmtId="0" fontId="52" fillId="3" borderId="0" xfId="0" applyFont="1" applyFill="1" applyAlignment="1">
      <alignment horizontal="left"/>
    </xf>
    <xf numFmtId="0" fontId="11" fillId="3" borderId="0" xfId="0" applyFont="1" applyFill="1" applyAlignment="1">
      <alignment horizontal="left"/>
    </xf>
    <xf numFmtId="0" fontId="11" fillId="3" borderId="0" xfId="0" applyFont="1" applyFill="1" applyAlignment="1">
      <alignment horizontal="left" vertical="top" wrapText="1"/>
    </xf>
    <xf numFmtId="0" fontId="11" fillId="3" borderId="0" xfId="0" applyFont="1" applyFill="1" applyAlignment="1">
      <alignment horizontal="left" vertical="top"/>
    </xf>
    <xf numFmtId="0" fontId="11" fillId="3" borderId="0" xfId="0" applyFont="1" applyFill="1" applyAlignment="1">
      <alignment horizontal="center" vertical="center" wrapText="1"/>
    </xf>
    <xf numFmtId="0" fontId="37" fillId="11" borderId="0" xfId="0" applyFont="1" applyFill="1" applyAlignment="1">
      <alignment horizontal="center" vertical="center" wrapText="1"/>
    </xf>
    <xf numFmtId="0" fontId="38" fillId="6" borderId="0" xfId="0" applyFont="1" applyFill="1" applyAlignment="1">
      <alignment horizontal="left"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54" xfId="0" applyFont="1" applyBorder="1" applyAlignment="1">
      <alignment horizontal="center" vertical="center" wrapText="1"/>
    </xf>
    <xf numFmtId="0" fontId="36" fillId="10" borderId="0" xfId="0" applyFont="1" applyFill="1" applyAlignment="1">
      <alignment horizontal="center" vertical="center" wrapText="1"/>
    </xf>
    <xf numFmtId="0" fontId="21" fillId="0" borderId="0" xfId="0" applyFont="1" applyAlignment="1">
      <alignment horizontal="center" vertical="center"/>
    </xf>
    <xf numFmtId="49" fontId="1" fillId="3" borderId="13"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70"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73" xfId="0" applyFont="1" applyBorder="1" applyAlignment="1">
      <alignment horizontal="center" vertical="center" wrapText="1"/>
    </xf>
    <xf numFmtId="0" fontId="26" fillId="3" borderId="13" xfId="0" applyFont="1" applyFill="1" applyBorder="1" applyAlignment="1">
      <alignment horizontal="center" vertical="center" textRotation="90"/>
    </xf>
    <xf numFmtId="0" fontId="26" fillId="3" borderId="27" xfId="0" applyFont="1" applyFill="1" applyBorder="1" applyAlignment="1">
      <alignment horizontal="center" vertical="center" textRotation="90"/>
    </xf>
    <xf numFmtId="0" fontId="26" fillId="3" borderId="16" xfId="0" applyFont="1" applyFill="1" applyBorder="1" applyAlignment="1">
      <alignment horizontal="center" vertical="center" textRotation="90"/>
    </xf>
    <xf numFmtId="0" fontId="1" fillId="0" borderId="13" xfId="0" applyFont="1" applyBorder="1" applyAlignment="1">
      <alignment horizontal="center" vertical="center" wrapText="1"/>
    </xf>
    <xf numFmtId="0" fontId="1" fillId="0" borderId="7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7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8" xfId="0" applyFont="1" applyBorder="1" applyAlignment="1">
      <alignment horizontal="center" vertical="center"/>
    </xf>
    <xf numFmtId="0" fontId="1" fillId="0" borderId="76" xfId="0" applyFont="1" applyBorder="1" applyAlignment="1">
      <alignment horizontal="center" vertical="center"/>
    </xf>
    <xf numFmtId="0" fontId="49" fillId="3" borderId="13" xfId="0" applyFont="1" applyFill="1" applyBorder="1" applyAlignment="1">
      <alignment horizontal="center" vertical="center" textRotation="90"/>
    </xf>
    <xf numFmtId="0" fontId="49" fillId="3" borderId="27" xfId="0" applyFont="1" applyFill="1" applyBorder="1" applyAlignment="1">
      <alignment horizontal="center" vertical="center" textRotation="90"/>
    </xf>
    <xf numFmtId="0" fontId="49" fillId="3" borderId="16" xfId="0" applyFont="1" applyFill="1" applyBorder="1" applyAlignment="1">
      <alignment horizontal="center" vertical="center" textRotation="90"/>
    </xf>
    <xf numFmtId="0" fontId="1" fillId="10" borderId="27" xfId="0" applyFont="1" applyFill="1" applyBorder="1" applyAlignment="1" applyProtection="1">
      <alignment horizontal="center" vertical="center" wrapText="1"/>
      <protection hidden="1"/>
    </xf>
    <xf numFmtId="0" fontId="1" fillId="10" borderId="16" xfId="0" applyFont="1" applyFill="1" applyBorder="1" applyAlignment="1" applyProtection="1">
      <alignment horizontal="center" vertical="center" wrapText="1"/>
      <protection hidden="1"/>
    </xf>
    <xf numFmtId="0" fontId="1" fillId="0" borderId="17" xfId="0" applyFont="1" applyBorder="1" applyAlignment="1">
      <alignment horizontal="center" vertical="center"/>
    </xf>
    <xf numFmtId="0" fontId="1" fillId="0" borderId="51" xfId="0" applyFont="1" applyBorder="1" applyAlignment="1">
      <alignment horizontal="center" vertical="center"/>
    </xf>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0" fillId="0" borderId="24" xfId="0" applyBorder="1" applyAlignment="1">
      <alignment horizontal="center" vertical="center"/>
    </xf>
    <xf numFmtId="0" fontId="1" fillId="0" borderId="23" xfId="0" applyFont="1"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37" fillId="11" borderId="0" xfId="0" applyFont="1" applyFill="1" applyAlignment="1">
      <alignment horizontal="center" vertical="center"/>
    </xf>
    <xf numFmtId="0" fontId="38" fillId="6" borderId="0" xfId="0" applyFont="1" applyFill="1" applyAlignment="1">
      <alignment horizontal="center" vertical="center" wrapText="1"/>
    </xf>
    <xf numFmtId="0" fontId="36" fillId="0" borderId="0" xfId="0" applyFont="1" applyAlignment="1">
      <alignment horizontal="center" vertical="center"/>
    </xf>
    <xf numFmtId="0" fontId="36" fillId="0" borderId="66" xfId="0" applyFont="1" applyBorder="1" applyAlignment="1">
      <alignment horizontal="center" vertical="center" wrapText="1"/>
    </xf>
    <xf numFmtId="0" fontId="36" fillId="0" borderId="45" xfId="0" applyFont="1" applyBorder="1" applyAlignment="1">
      <alignment horizontal="center" vertical="center" wrapText="1"/>
    </xf>
    <xf numFmtId="0" fontId="18" fillId="0" borderId="76" xfId="0" applyFont="1" applyBorder="1" applyAlignment="1">
      <alignment horizontal="center" vertical="center" wrapText="1"/>
    </xf>
    <xf numFmtId="0" fontId="12" fillId="3" borderId="13" xfId="0" applyFont="1" applyFill="1" applyBorder="1" applyAlignment="1">
      <alignment horizontal="center" vertical="center" textRotation="90"/>
    </xf>
    <xf numFmtId="0" fontId="12" fillId="3" borderId="27" xfId="0" applyFont="1" applyFill="1" applyBorder="1" applyAlignment="1">
      <alignment horizontal="center" vertical="center" textRotation="90"/>
    </xf>
    <xf numFmtId="0" fontId="12" fillId="3" borderId="16" xfId="0" applyFont="1" applyFill="1" applyBorder="1" applyAlignment="1">
      <alignment horizontal="center" vertical="center" textRotation="90"/>
    </xf>
    <xf numFmtId="0" fontId="1" fillId="10" borderId="4" xfId="0" applyFont="1" applyFill="1" applyBorder="1" applyAlignment="1" applyProtection="1">
      <alignment horizontal="center" vertical="center" wrapText="1"/>
      <protection hidden="1"/>
    </xf>
    <xf numFmtId="0" fontId="1" fillId="10" borderId="63" xfId="0" applyFont="1" applyFill="1" applyBorder="1" applyAlignment="1" applyProtection="1">
      <alignment horizontal="center" vertical="center" wrapText="1"/>
      <protection hidden="1"/>
    </xf>
    <xf numFmtId="0" fontId="25" fillId="11" borderId="0" xfId="0" applyFont="1" applyFill="1" applyAlignment="1">
      <alignment horizontal="center" vertical="center"/>
    </xf>
    <xf numFmtId="0" fontId="1" fillId="10" borderId="0" xfId="0" applyFont="1" applyFill="1" applyAlignment="1">
      <alignment horizontal="left" vertical="center" wrapText="1"/>
    </xf>
    <xf numFmtId="0" fontId="23" fillId="10" borderId="0" xfId="0" applyFont="1" applyFill="1" applyAlignment="1">
      <alignment horizontal="left" vertical="top" wrapText="1"/>
    </xf>
    <xf numFmtId="0" fontId="23" fillId="10" borderId="0" xfId="0" applyFont="1" applyFill="1" applyAlignment="1">
      <alignment horizontal="left" vertical="top"/>
    </xf>
    <xf numFmtId="0" fontId="11" fillId="13" borderId="0" xfId="0" applyFont="1" applyFill="1" applyAlignment="1">
      <alignment horizontal="left" vertical="center"/>
    </xf>
    <xf numFmtId="0" fontId="50" fillId="0" borderId="0" xfId="0" applyFont="1" applyAlignment="1">
      <alignment horizontal="center" wrapText="1"/>
    </xf>
    <xf numFmtId="0" fontId="48" fillId="11" borderId="0" xfId="0" applyFont="1" applyFill="1" applyAlignment="1">
      <alignment horizontal="center" vertical="center"/>
    </xf>
    <xf numFmtId="0" fontId="0" fillId="0" borderId="58" xfId="0" applyBorder="1" applyAlignment="1">
      <alignment horizontal="justify" vertical="center" wrapText="1"/>
    </xf>
    <xf numFmtId="0" fontId="0" fillId="0" borderId="63" xfId="0" applyBorder="1" applyAlignment="1">
      <alignment horizontal="justify" vertical="center" wrapText="1"/>
    </xf>
    <xf numFmtId="0" fontId="0" fillId="0" borderId="58" xfId="0" applyBorder="1" applyAlignment="1">
      <alignment vertical="center" wrapText="1"/>
    </xf>
    <xf numFmtId="0" fontId="0" fillId="0" borderId="63" xfId="0" applyBorder="1" applyAlignment="1">
      <alignment vertical="center" wrapText="1"/>
    </xf>
    <xf numFmtId="0" fontId="0" fillId="0" borderId="58" xfId="0"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justify" vertical="center" wrapText="1"/>
    </xf>
    <xf numFmtId="0" fontId="0" fillId="3" borderId="4" xfId="0" applyFill="1" applyBorder="1" applyAlignment="1">
      <alignment wrapText="1"/>
    </xf>
    <xf numFmtId="0" fontId="0" fillId="0" borderId="67" xfId="0" applyBorder="1" applyAlignment="1">
      <alignment wrapText="1"/>
    </xf>
    <xf numFmtId="0" fontId="0" fillId="0" borderId="45" xfId="0" applyBorder="1" applyAlignment="1">
      <alignment wrapText="1"/>
    </xf>
    <xf numFmtId="0" fontId="1" fillId="0" borderId="7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43" xfId="0" applyBorder="1" applyAlignment="1">
      <alignment vertical="top" wrapText="1"/>
    </xf>
    <xf numFmtId="0" fontId="0" fillId="0" borderId="46" xfId="0" applyBorder="1" applyAlignment="1">
      <alignment wrapText="1"/>
    </xf>
    <xf numFmtId="0" fontId="0" fillId="0" borderId="65" xfId="0" applyBorder="1" applyAlignment="1">
      <alignment wrapText="1"/>
    </xf>
    <xf numFmtId="0" fontId="0" fillId="0" borderId="66" xfId="0" applyBorder="1" applyAlignment="1">
      <alignment wrapText="1"/>
    </xf>
    <xf numFmtId="0" fontId="14" fillId="7" borderId="2" xfId="0" applyFont="1" applyFill="1" applyBorder="1" applyAlignment="1">
      <alignment horizontal="center" vertical="center" wrapText="1"/>
    </xf>
    <xf numFmtId="0" fontId="14" fillId="7" borderId="59" xfId="0" applyFont="1" applyFill="1" applyBorder="1" applyAlignment="1">
      <alignment horizontal="center" vertical="center" wrapText="1"/>
    </xf>
    <xf numFmtId="0" fontId="14" fillId="7" borderId="60"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cellXfs>
  <cellStyles count="4">
    <cellStyle name="Hyperlink" xfId="3" builtinId="8"/>
    <cellStyle name="Normal" xfId="0" builtinId="0"/>
    <cellStyle name="Normal 2" xfId="2" xr:uid="{DD5D9192-3932-4511-AB59-4311FFB133FE}"/>
    <cellStyle name="Normal 3 2" xfId="1" xr:uid="{10727EA3-EE20-4093-9816-D0A2B030C8D6}"/>
  </cellStyles>
  <dxfs count="148">
    <dxf>
      <numFmt numFmtId="165" formatCode=";;;"/>
      <fill>
        <patternFill>
          <bgColor theme="0"/>
        </patternFill>
      </fill>
    </dxf>
    <dxf>
      <fill>
        <patternFill>
          <bgColor rgb="FFFF0000"/>
        </patternFill>
      </fill>
    </dxf>
    <dxf>
      <numFmt numFmtId="165" formatCode=";;;"/>
      <fill>
        <patternFill>
          <bgColor theme="0"/>
        </patternFill>
      </fill>
    </dxf>
    <dxf>
      <fill>
        <patternFill>
          <bgColor rgb="FFFF0000"/>
        </patternFill>
      </fill>
    </dxf>
    <dxf>
      <numFmt numFmtId="165" formatCode=";;;"/>
      <fill>
        <patternFill>
          <bgColor theme="0"/>
        </patternFill>
      </fill>
    </dxf>
    <dxf>
      <fill>
        <patternFill>
          <bgColor rgb="FFFF0000"/>
        </patternFill>
      </fill>
    </dxf>
    <dxf>
      <numFmt numFmtId="165" formatCode=";;;"/>
      <fill>
        <patternFill>
          <bgColor theme="0"/>
        </patternFill>
      </fill>
    </dxf>
    <dxf>
      <fill>
        <patternFill>
          <bgColor theme="7" tint="0.59996337778862885"/>
        </patternFill>
      </fill>
    </dxf>
    <dxf>
      <fill>
        <patternFill>
          <bgColor theme="2" tint="-9.9948118533890809E-2"/>
        </patternFill>
      </fill>
    </dxf>
    <dxf>
      <fill>
        <patternFill>
          <bgColor rgb="FFFF0000"/>
        </patternFill>
      </fill>
    </dxf>
    <dxf>
      <numFmt numFmtId="165" formatCode=";;;"/>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patternType="none">
          <bgColor auto="1"/>
        </patternFill>
      </fill>
    </dxf>
    <dxf>
      <numFmt numFmtId="165" formatCode=";;;"/>
      <fill>
        <patternFill>
          <bgColor theme="0"/>
        </patternFill>
      </fill>
    </dxf>
    <dxf>
      <fill>
        <patternFill>
          <bgColor rgb="FFFF0000"/>
        </patternFill>
      </fill>
    </dxf>
    <dxf>
      <numFmt numFmtId="165" formatCode=";;;"/>
      <fill>
        <patternFill>
          <bgColor theme="0"/>
        </patternFill>
      </fill>
    </dxf>
    <dxf>
      <fill>
        <patternFill>
          <bgColor rgb="FFFF0000"/>
        </patternFill>
      </fill>
    </dxf>
    <dxf>
      <numFmt numFmtId="165" formatCode=";;;"/>
      <fill>
        <patternFill>
          <bgColor theme="0"/>
        </patternFill>
      </fill>
    </dxf>
    <dxf>
      <fill>
        <patternFill>
          <bgColor rgb="FFFF0000"/>
        </patternFill>
      </fill>
    </dxf>
    <dxf>
      <numFmt numFmtId="165" formatCode=";;;"/>
      <fill>
        <patternFill>
          <bgColor theme="0"/>
        </patternFill>
      </fill>
    </dxf>
    <dxf>
      <fill>
        <patternFill>
          <bgColor theme="7" tint="0.59996337778862885"/>
        </patternFill>
      </fill>
    </dxf>
    <dxf>
      <fill>
        <patternFill>
          <bgColor rgb="FFFF0000"/>
        </patternFill>
      </fill>
    </dxf>
    <dxf>
      <numFmt numFmtId="165" formatCode=";;;"/>
      <fill>
        <patternFill>
          <bgColor theme="0"/>
        </patternFill>
      </fill>
    </dxf>
    <dxf>
      <fill>
        <patternFill>
          <bgColor theme="2" tint="-9.9948118533890809E-2"/>
        </patternFill>
      </fill>
    </dxf>
    <dxf>
      <fill>
        <patternFill>
          <bgColor theme="7" tint="0.59996337778862885"/>
        </patternFill>
      </fill>
    </dxf>
    <dxf>
      <numFmt numFmtId="165" formatCode=";;;"/>
      <fill>
        <patternFill>
          <bgColor theme="0"/>
        </patternFill>
      </fill>
    </dxf>
    <dxf>
      <numFmt numFmtId="165" formatCode=";;;"/>
    </dxf>
    <dxf>
      <font>
        <color auto="1"/>
      </font>
      <fill>
        <patternFill patternType="none">
          <bgColor auto="1"/>
        </patternFill>
      </fill>
    </dxf>
    <dxf>
      <numFmt numFmtId="165" formatCode=";;;"/>
    </dxf>
    <dxf>
      <fill>
        <patternFill patternType="solid">
          <fgColor indexed="64"/>
          <bgColor theme="0"/>
        </patternFill>
      </fill>
    </dxf>
    <dxf>
      <alignment horizontal="general" vertical="bottom" textRotation="0" wrapText="1"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3" tint="0.79998168889431442"/>
        </patternFill>
      </fill>
      <alignment horizontal="left"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9"/>
        <color theme="1"/>
        <name val="Arial"/>
        <family val="2"/>
        <scheme val="none"/>
      </font>
    </dxf>
    <dxf>
      <font>
        <b/>
        <i val="0"/>
        <strike val="0"/>
        <condense val="0"/>
        <extend val="0"/>
        <outline val="0"/>
        <shadow val="0"/>
        <u val="none"/>
        <vertAlign val="baseline"/>
        <sz val="9"/>
        <color theme="1"/>
        <name val="Arial"/>
        <family val="2"/>
        <scheme val="none"/>
      </font>
    </dxf>
    <dxf>
      <font>
        <b/>
        <i val="0"/>
        <strike val="0"/>
        <condense val="0"/>
        <extend val="0"/>
        <outline val="0"/>
        <shadow val="0"/>
        <u val="none"/>
        <vertAlign val="baseline"/>
        <sz val="9"/>
        <color theme="1"/>
        <name val="Arial"/>
        <family val="2"/>
        <scheme val="none"/>
      </font>
      <numFmt numFmtId="2" formatCode="0.00"/>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9"/>
        <color theme="1"/>
        <name val="Arial"/>
        <family val="2"/>
        <scheme val="none"/>
      </font>
      <numFmt numFmtId="2" formatCode="0.00"/>
      <alignment horizontal="center" vertical="center" textRotation="0" wrapText="1" indent="0" justifyLastLine="0" shrinkToFit="0" readingOrder="0"/>
      <border diagonalUp="0" diagonalDown="0" outline="0">
        <left/>
        <right style="thin">
          <color indexed="64"/>
        </right>
        <top/>
        <bottom/>
      </border>
    </dxf>
    <dxf>
      <font>
        <b/>
        <i/>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font>
        <b/>
        <i/>
        <strike val="0"/>
        <condense val="0"/>
        <extend val="0"/>
        <outline val="0"/>
        <shadow val="0"/>
        <u val="none"/>
        <vertAlign val="baseline"/>
        <sz val="9"/>
        <color theme="1"/>
        <name val="Arial"/>
        <family val="2"/>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border>
    </dxf>
    <dxf>
      <font>
        <b/>
        <i/>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bottom/>
        <vertical/>
        <horizontal/>
      </border>
    </dxf>
    <dxf>
      <border outline="0">
        <right style="thin">
          <color indexed="64"/>
        </right>
        <top style="thin">
          <color auto="1"/>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dxf>
    <dxf>
      <border outline="0">
        <left style="thin">
          <color indexed="64"/>
        </left>
        <right style="thin">
          <color indexed="64"/>
        </right>
        <top style="thin">
          <color indexed="64"/>
        </top>
      </border>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alignment horizontal="center" vertical="center" textRotation="0" wrapText="1" indent="0" justifyLastLine="0" shrinkToFit="0" readingOrder="0"/>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Arial"/>
        <family val="2"/>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left style="medium">
          <color indexed="64"/>
        </left>
        <right/>
        <top/>
        <bottom/>
        <vertical/>
        <horizontal/>
      </border>
    </dxf>
    <dxf>
      <border outline="0">
        <right style="thin">
          <color indexed="64"/>
        </right>
      </border>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right style="thin">
          <color indexed="64"/>
        </right>
        <top/>
        <bottom/>
        <vertical/>
        <horizontal/>
      </border>
    </dxf>
    <dxf>
      <border outline="0">
        <right style="thick">
          <color indexed="64"/>
        </right>
        <top style="thin">
          <color indexed="64"/>
        </top>
        <bottom style="thick">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dxf>
    <dxf>
      <border outline="0">
        <left style="thin">
          <color indexed="64"/>
        </left>
        <right style="thin">
          <color indexed="64"/>
        </right>
        <top style="thin">
          <color indexed="64"/>
        </top>
        <bottom style="medium">
          <color auto="1"/>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vertical/>
        <horizontal/>
      </border>
    </dxf>
    <dxf>
      <border outline="0">
        <bottom style="thick">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medium">
          <color indexed="64"/>
        </right>
        <top/>
        <bottom/>
        <vertical/>
        <horizontal/>
      </border>
    </dxf>
    <dxf>
      <border outline="0">
        <left style="medium">
          <color indexed="64"/>
        </left>
      </border>
    </dxf>
  </dxfs>
  <tableStyles count="0" defaultTableStyle="TableStyleMedium2" defaultPivotStyle="PivotStyleLight16"/>
  <colors>
    <mruColors>
      <color rgb="FF990000"/>
      <color rgb="FFFF5050"/>
      <color rgb="FFFF3300"/>
      <color rgb="FFFF6D6D"/>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LACTATION tool user guide'!A1"/><Relationship Id="rId1" Type="http://schemas.openxmlformats.org/officeDocument/2006/relationships/hyperlink" Target="#'mPKU tool user guide'!A1"/></Relationships>
</file>

<file path=xl/drawings/_rels/drawing2.xml.rels><?xml version="1.0" encoding="UTF-8" standalone="yes"?>
<Relationships xmlns="http://schemas.openxmlformats.org/package/2006/relationships"><Relationship Id="rId3" Type="http://schemas.openxmlformats.org/officeDocument/2006/relationships/hyperlink" Target="#'mPKU intake assessment tool'!A1"/><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hyperlink" Target="#References!A1"/><Relationship Id="rId4" Type="http://schemas.openxmlformats.org/officeDocument/2006/relationships/hyperlink" Target="#Abbreviations!A1"/></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8.emf"/><Relationship Id="rId2" Type="http://schemas.openxmlformats.org/officeDocument/2006/relationships/image" Target="../media/image4.png"/><Relationship Id="rId1" Type="http://schemas.openxmlformats.org/officeDocument/2006/relationships/hyperlink" Target="http://[s2l0];/#'Custom Products'!A1" TargetMode="External"/><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hyperlink" Target="http://[s2l1];/#'LACTATION intake assessment'!A1"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LACTATION intake assessment'!A1"/><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hyperlink" Target="#References!A1"/><Relationship Id="rId4" Type="http://schemas.openxmlformats.org/officeDocument/2006/relationships/hyperlink" Target="#Abbreviations!A1"/></Relationships>
</file>

<file path=xl/drawings/_rels/drawing5.xml.rels><?xml version="1.0" encoding="UTF-8" standalone="yes"?>
<Relationships xmlns="http://schemas.openxmlformats.org/package/2006/relationships"><Relationship Id="rId3" Type="http://schemas.openxmlformats.org/officeDocument/2006/relationships/hyperlink" Target="http://[s4l0];/#'Custom Products'!A1" TargetMode="External"/><Relationship Id="rId7" Type="http://schemas.openxmlformats.org/officeDocument/2006/relationships/image" Target="../media/image8.emf"/><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7.emf"/><Relationship Id="rId5" Type="http://schemas.openxmlformats.org/officeDocument/2006/relationships/image" Target="../media/image12.emf"/><Relationship Id="rId4" Type="http://schemas.openxmlformats.org/officeDocument/2006/relationships/hyperlink" Target="http://[s4l1];/#'mPKU intake assessment tool'!A1"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21.jpeg"/><Relationship Id="rId13" Type="http://schemas.openxmlformats.org/officeDocument/2006/relationships/image" Target="../media/image26.jpeg"/><Relationship Id="rId3" Type="http://schemas.openxmlformats.org/officeDocument/2006/relationships/image" Target="../media/image16.jpeg"/><Relationship Id="rId7" Type="http://schemas.openxmlformats.org/officeDocument/2006/relationships/image" Target="../media/image20.jpeg"/><Relationship Id="rId12" Type="http://schemas.openxmlformats.org/officeDocument/2006/relationships/image" Target="../media/image25.jpeg"/><Relationship Id="rId17" Type="http://schemas.openxmlformats.org/officeDocument/2006/relationships/image" Target="../media/image30.png"/><Relationship Id="rId2" Type="http://schemas.openxmlformats.org/officeDocument/2006/relationships/image" Target="../media/image15.jpeg"/><Relationship Id="rId16" Type="http://schemas.openxmlformats.org/officeDocument/2006/relationships/image" Target="../media/image29.png"/><Relationship Id="rId1" Type="http://schemas.openxmlformats.org/officeDocument/2006/relationships/image" Target="../media/image14.png"/><Relationship Id="rId6" Type="http://schemas.openxmlformats.org/officeDocument/2006/relationships/image" Target="../media/image19.jpg"/><Relationship Id="rId11" Type="http://schemas.openxmlformats.org/officeDocument/2006/relationships/image" Target="../media/image24.jpeg"/><Relationship Id="rId5" Type="http://schemas.openxmlformats.org/officeDocument/2006/relationships/image" Target="../media/image18.png"/><Relationship Id="rId15" Type="http://schemas.openxmlformats.org/officeDocument/2006/relationships/image" Target="../media/image28.jpeg"/><Relationship Id="rId10" Type="http://schemas.openxmlformats.org/officeDocument/2006/relationships/image" Target="../media/image23.jpeg"/><Relationship Id="rId4" Type="http://schemas.openxmlformats.org/officeDocument/2006/relationships/image" Target="../media/image17.jpeg"/><Relationship Id="rId9" Type="http://schemas.openxmlformats.org/officeDocument/2006/relationships/image" Target="../media/image22.jpeg"/><Relationship Id="rId14" Type="http://schemas.openxmlformats.org/officeDocument/2006/relationships/image" Target="../media/image27.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1905</xdr:rowOff>
    </xdr:from>
    <xdr:to>
      <xdr:col>18</xdr:col>
      <xdr:colOff>28575</xdr:colOff>
      <xdr:row>17</xdr:row>
      <xdr:rowOff>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0" y="7650480"/>
          <a:ext cx="11001375" cy="1598295"/>
        </a:xfrm>
        <a:prstGeom prst="rect">
          <a:avLst/>
        </a:prstGeom>
        <a:gradFill>
          <a:gsLst>
            <a:gs pos="0">
              <a:schemeClr val="accent4">
                <a:lumMod val="75000"/>
              </a:schemeClr>
            </a:gs>
            <a:gs pos="48000">
              <a:schemeClr val="accent4"/>
            </a:gs>
            <a:gs pos="100000">
              <a:schemeClr val="accent4">
                <a:lumMod val="60000"/>
                <a:lumOff val="40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&lt;DRV. Please note that protein substitutes are not designed to meet 100% of the dietary requirement for certain nutrients, most notably the macronutrients and electrolytes. Furthermore, international nutritional recommendations can vary and, in some cases, there are marked differences in the recommended intakes of particular nutrients for age- and sex-matched individuals. </a:t>
          </a:r>
        </a:p>
        <a:p>
          <a:pPr algn="l"/>
          <a:r>
            <a:rPr lang="en-GB" sz="1100">
              <a:solidFill>
                <a:sysClr val="windowText" lastClr="000000"/>
              </a:solidFill>
            </a:rPr>
            <a:t>As an example, let us imagine a fictional Vitamin X;</a:t>
          </a:r>
        </a:p>
        <a:p>
          <a:pPr algn="l"/>
          <a:r>
            <a:rPr lang="en-GB" sz="1100">
              <a:solidFill>
                <a:sysClr val="windowText" lastClr="000000"/>
              </a:solidFill>
            </a:rPr>
            <a:t>-	The recommended intake of Vitamin X in adults is markedly higher in one country than in most others.</a:t>
          </a:r>
        </a:p>
        <a:p>
          <a:pPr algn="l"/>
          <a:r>
            <a:rPr lang="en-GB" sz="1100">
              <a:solidFill>
                <a:sysClr val="windowText" lastClr="000000"/>
              </a:solidFill>
            </a:rPr>
            <a:t>-	Adding vitamin X to Vitaflo’s protein substitutes at levels that would provide at least 100% of every country’s recommended intakes could lead to what certain countries regard as excessive intakes of vitamin X.</a:t>
          </a:r>
        </a:p>
        <a:p>
          <a:pPr algn="l"/>
          <a:r>
            <a:rPr lang="en-GB" sz="1100">
              <a:solidFill>
                <a:sysClr val="windowText" lastClr="000000"/>
              </a:solidFill>
            </a:rPr>
            <a:t>-	By way of compromise, vitamin X would be added to products at a level designed to meet most, but not all, recommendations.</a:t>
          </a:r>
        </a:p>
      </xdr:txBody>
    </xdr:sp>
    <xdr:clientData/>
  </xdr:twoCellAnchor>
  <xdr:twoCellAnchor>
    <xdr:from>
      <xdr:col>2</xdr:col>
      <xdr:colOff>295274</xdr:colOff>
      <xdr:row>22</xdr:row>
      <xdr:rowOff>68580</xdr:rowOff>
    </xdr:from>
    <xdr:to>
      <xdr:col>6</xdr:col>
      <xdr:colOff>270509</xdr:colOff>
      <xdr:row>25</xdr:row>
      <xdr:rowOff>65827</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14474" y="13555980"/>
          <a:ext cx="2413635" cy="540172"/>
        </a:xfrm>
        <a:prstGeom prst="roundRect">
          <a:avLst/>
        </a:prstGeom>
        <a:gradFill flip="none" rotWithShape="1">
          <a:gsLst>
            <a:gs pos="0">
              <a:schemeClr val="accent1">
                <a:lumMod val="67000"/>
              </a:schemeClr>
            </a:gs>
            <a:gs pos="48000">
              <a:schemeClr val="accent1">
                <a:lumMod val="75000"/>
              </a:schemeClr>
            </a:gs>
            <a:gs pos="100000">
              <a:schemeClr val="accent1">
                <a:lumMod val="60000"/>
                <a:lumOff val="40000"/>
              </a:schemeClr>
            </a:gs>
          </a:gsLst>
          <a:lin ang="16200000" scaled="1"/>
          <a:tileRect/>
        </a:gradFill>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 to the mPKU Tool User Guide </a:t>
          </a:r>
          <a:r>
            <a:rPr lang="en-GB"/>
            <a:t>→</a:t>
          </a:r>
          <a:endParaRPr lang="en-GB" sz="1100"/>
        </a:p>
      </xdr:txBody>
    </xdr:sp>
    <xdr:clientData/>
  </xdr:twoCellAnchor>
  <xdr:twoCellAnchor>
    <xdr:from>
      <xdr:col>7</xdr:col>
      <xdr:colOff>598169</xdr:colOff>
      <xdr:row>22</xdr:row>
      <xdr:rowOff>83820</xdr:rowOff>
    </xdr:from>
    <xdr:to>
      <xdr:col>12</xdr:col>
      <xdr:colOff>49530</xdr:colOff>
      <xdr:row>25</xdr:row>
      <xdr:rowOff>69637</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4865369" y="13571220"/>
          <a:ext cx="2499361" cy="528742"/>
        </a:xfrm>
        <a:prstGeom prst="roundRect">
          <a:avLst/>
        </a:prstGeom>
        <a:gradFill>
          <a:gsLst>
            <a:gs pos="0">
              <a:schemeClr val="accent1">
                <a:lumMod val="67000"/>
              </a:schemeClr>
            </a:gs>
            <a:gs pos="48000">
              <a:schemeClr val="accent1">
                <a:lumMod val="75000"/>
              </a:schemeClr>
            </a:gs>
            <a:gs pos="100000">
              <a:schemeClr val="accent1">
                <a:lumMod val="60000"/>
                <a:lumOff val="40000"/>
              </a:schemeClr>
            </a:gs>
          </a:gsLst>
          <a:lin ang="16200000" scaled="1"/>
        </a:gradFill>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 to the Lactation Tool User Guide </a:t>
          </a:r>
          <a:r>
            <a:rPr lang="en-GB"/>
            <a:t>→</a:t>
          </a:r>
          <a:endParaRPr lang="en-GB" sz="1100"/>
        </a:p>
      </xdr:txBody>
    </xdr:sp>
    <xdr:clientData/>
  </xdr:twoCellAnchor>
  <xdr:twoCellAnchor>
    <xdr:from>
      <xdr:col>0</xdr:col>
      <xdr:colOff>0</xdr:colOff>
      <xdr:row>14</xdr:row>
      <xdr:rowOff>0</xdr:rowOff>
    </xdr:from>
    <xdr:to>
      <xdr:col>18</xdr:col>
      <xdr:colOff>9525</xdr:colOff>
      <xdr:row>14</xdr:row>
      <xdr:rowOff>1230630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0" y="6210300"/>
          <a:ext cx="10982325" cy="1230630"/>
        </a:xfrm>
        <a:prstGeom prst="rect">
          <a:avLst/>
        </a:prstGeom>
        <a:gradFill>
          <a:gsLst>
            <a:gs pos="0">
              <a:srgbClr val="990000"/>
            </a:gs>
            <a:gs pos="48000">
              <a:srgbClr val="FF0000"/>
            </a:gs>
            <a:gs pos="100000">
              <a:srgbClr val="FF5050"/>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bg1"/>
              </a:solidFill>
            </a:rPr>
            <a:t>&gt;TUL. A review of the literature shows that, for many nutrients, it is difficult to establish tolerable upper limits (TULs). As such, there can sometimes be wide variation in the TULs set between countries. Some TULs are set that are close to both (a) intakes of high consumers of that nutrient (who are experiencing no obvious ill effects) and/or (b) the recommended intakes for that nutrient in other countries. </a:t>
          </a:r>
        </a:p>
        <a:p>
          <a:pPr algn="l"/>
          <a:r>
            <a:rPr lang="en-GB" sz="1100">
              <a:solidFill>
                <a:schemeClr val="bg1"/>
              </a:solidFill>
            </a:rPr>
            <a:t>Please be assured that the levels of nutrients within Vitaflo’s protein substitutes are in line with international guidance on a per gram of protein equivalent basis. </a:t>
          </a:r>
        </a:p>
        <a:p>
          <a:pPr algn="l"/>
          <a:r>
            <a:rPr lang="en-GB" sz="1100">
              <a:solidFill>
                <a:schemeClr val="bg1"/>
              </a:solidFill>
            </a:rPr>
            <a:t>It should also be noted that, for some TULs, the figures relate to consumption of the nutrient from supplements, as opposed to food sources.</a:t>
          </a:r>
        </a:p>
        <a:p>
          <a:pPr algn="l"/>
          <a:r>
            <a:rPr lang="en-GB" sz="1100">
              <a:solidFill>
                <a:schemeClr val="bg1"/>
              </a:solidFill>
            </a:rPr>
            <a:t>Further information on specific TULs can be found in the full reference document, see "Reference” tab.</a:t>
          </a:r>
        </a:p>
      </xdr:txBody>
    </xdr:sp>
    <xdr:clientData/>
  </xdr:twoCellAnchor>
  <xdr:twoCellAnchor>
    <xdr:from>
      <xdr:col>0</xdr:col>
      <xdr:colOff>0</xdr:colOff>
      <xdr:row>11</xdr:row>
      <xdr:rowOff>19049</xdr:rowOff>
    </xdr:from>
    <xdr:to>
      <xdr:col>18</xdr:col>
      <xdr:colOff>15240</xdr:colOff>
      <xdr:row>11</xdr:row>
      <xdr:rowOff>962024</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0" y="5495924"/>
          <a:ext cx="10988040" cy="942975"/>
        </a:xfrm>
        <a:prstGeom prst="rect">
          <a:avLst/>
        </a:prstGeom>
        <a:gradFill>
          <a:gsLst>
            <a:gs pos="0">
              <a:schemeClr val="accent6">
                <a:lumMod val="50000"/>
              </a:schemeClr>
            </a:gs>
            <a:gs pos="48000">
              <a:schemeClr val="accent6">
                <a:lumMod val="75000"/>
              </a:schemeClr>
            </a:gs>
            <a:gs pos="100000">
              <a:schemeClr val="accent6"/>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GB" sz="1100" b="1">
              <a:solidFill>
                <a:schemeClr val="lt1"/>
              </a:solidFill>
              <a:effectLst/>
              <a:latin typeface="+mn-lt"/>
              <a:ea typeface="+mn-ea"/>
              <a:cs typeface="+mn-cs"/>
            </a:rPr>
            <a:t>Colour-coding</a:t>
          </a:r>
        </a:p>
        <a:p>
          <a:r>
            <a:rPr lang="en-GB" sz="1100">
              <a:solidFill>
                <a:schemeClr val="lt1"/>
              </a:solidFill>
              <a:effectLst/>
              <a:latin typeface="+mn-lt"/>
              <a:ea typeface="+mn-ea"/>
              <a:cs typeface="+mn-cs"/>
            </a:rPr>
            <a:t>In general terms, it's good to be green when using these tools! When the calculated intake of a nutrient from the protein substitute(s) leads to the cell being coloured green it means the amount of that nutrient meets the DRV but is below the corresponding tolerable upper limit (&lt;TUL) for the chosen guideline. (Cells will also turn green when the DRV is met or exceeded but there is no TUL in place.) </a:t>
          </a:r>
        </a:p>
        <a:p>
          <a:pPr algn="l"/>
          <a:endParaRPr lang="en-GB" sz="1100">
            <a:solidFill>
              <a:schemeClr val="bg1"/>
            </a:solidFill>
          </a:endParaRPr>
        </a:p>
      </xdr:txBody>
    </xdr:sp>
    <xdr:clientData/>
  </xdr:twoCellAnchor>
  <xdr:twoCellAnchor>
    <xdr:from>
      <xdr:col>0</xdr:col>
      <xdr:colOff>1905</xdr:colOff>
      <xdr:row>2</xdr:row>
      <xdr:rowOff>916306</xdr:rowOff>
    </xdr:from>
    <xdr:to>
      <xdr:col>18</xdr:col>
      <xdr:colOff>11430</xdr:colOff>
      <xdr:row>4</xdr:row>
      <xdr:rowOff>1906</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905" y="2078356"/>
          <a:ext cx="10982325" cy="685800"/>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solidFill>
                <a:schemeClr val="bg1"/>
              </a:solidFill>
            </a:rPr>
            <a:t>Terminology and colour-coding used in the mPKU and Lactation tools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11430</xdr:rowOff>
    </xdr:from>
    <xdr:to>
      <xdr:col>10</xdr:col>
      <xdr:colOff>609599</xdr:colOff>
      <xdr:row>1</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11430"/>
          <a:ext cx="12639674" cy="798195"/>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solidFill>
                <a:schemeClr val="bg1"/>
              </a:solidFill>
            </a:rPr>
            <a:t> Using the Maternal PKU (mPKU) Intake Assessment Tool</a:t>
          </a:r>
        </a:p>
      </xdr:txBody>
    </xdr:sp>
    <xdr:clientData/>
  </xdr:twoCellAnchor>
  <xdr:twoCellAnchor editAs="oneCell">
    <xdr:from>
      <xdr:col>0</xdr:col>
      <xdr:colOff>102869</xdr:colOff>
      <xdr:row>0</xdr:row>
      <xdr:rowOff>95762</xdr:rowOff>
    </xdr:from>
    <xdr:to>
      <xdr:col>1</xdr:col>
      <xdr:colOff>589914</xdr:colOff>
      <xdr:row>0</xdr:row>
      <xdr:rowOff>705738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69" y="95762"/>
          <a:ext cx="831850" cy="602356"/>
        </a:xfrm>
        <a:prstGeom prst="rect">
          <a:avLst/>
        </a:prstGeom>
      </xdr:spPr>
    </xdr:pic>
    <xdr:clientData/>
  </xdr:twoCellAnchor>
  <xdr:twoCellAnchor editAs="oneCell">
    <xdr:from>
      <xdr:col>11</xdr:col>
      <xdr:colOff>180975</xdr:colOff>
      <xdr:row>8</xdr:row>
      <xdr:rowOff>104775</xdr:rowOff>
    </xdr:from>
    <xdr:to>
      <xdr:col>16</xdr:col>
      <xdr:colOff>344867</xdr:colOff>
      <xdr:row>8</xdr:row>
      <xdr:rowOff>1654175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53950" y="3914775"/>
          <a:ext cx="3211892" cy="154940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285750</xdr:colOff>
      <xdr:row>21</xdr:row>
      <xdr:rowOff>200025</xdr:rowOff>
    </xdr:from>
    <xdr:to>
      <xdr:col>2</xdr:col>
      <xdr:colOff>466725</xdr:colOff>
      <xdr:row>24</xdr:row>
      <xdr:rowOff>48682</xdr:rowOff>
    </xdr:to>
    <xdr:sp macro="" textlink="">
      <xdr:nvSpPr>
        <xdr:cNvPr id="2" name="Rectangle: Rounded Corners 1">
          <a:hlinkClick xmlns:r="http://schemas.openxmlformats.org/officeDocument/2006/relationships" r:id="rId3"/>
          <a:extLst>
            <a:ext uri="{FF2B5EF4-FFF2-40B4-BE49-F238E27FC236}">
              <a16:creationId xmlns:a16="http://schemas.microsoft.com/office/drawing/2014/main" id="{00000000-0008-0000-0100-000002000000}"/>
            </a:ext>
          </a:extLst>
        </xdr:cNvPr>
        <xdr:cNvSpPr/>
      </xdr:nvSpPr>
      <xdr:spPr>
        <a:xfrm>
          <a:off x="285750" y="11382375"/>
          <a:ext cx="2409825" cy="563032"/>
        </a:xfrm>
        <a:prstGeom prst="roundRect">
          <a:avLst/>
        </a:prstGeom>
        <a:gradFill>
          <a:gsLst>
            <a:gs pos="0">
              <a:schemeClr val="accent1">
                <a:lumMod val="50000"/>
              </a:schemeClr>
            </a:gs>
            <a:gs pos="48000">
              <a:schemeClr val="accent1"/>
            </a:gs>
            <a:gs pos="100000">
              <a:schemeClr val="accent1">
                <a:lumMod val="60000"/>
                <a:lumOff val="40000"/>
              </a:schemeClr>
            </a:gs>
          </a:gsLst>
          <a:lin ang="16200000" scaled="1"/>
        </a:gradFill>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 to the mPKU Assessment Tool </a:t>
          </a:r>
          <a:r>
            <a:rPr lang="en-GB"/>
            <a:t>→</a:t>
          </a:r>
          <a:endParaRPr lang="en-GB" sz="1100"/>
        </a:p>
      </xdr:txBody>
    </xdr:sp>
    <xdr:clientData/>
  </xdr:twoCellAnchor>
  <xdr:twoCellAnchor>
    <xdr:from>
      <xdr:col>0</xdr:col>
      <xdr:colOff>276225</xdr:colOff>
      <xdr:row>25</xdr:row>
      <xdr:rowOff>0</xdr:rowOff>
    </xdr:from>
    <xdr:to>
      <xdr:col>1</xdr:col>
      <xdr:colOff>1466850</xdr:colOff>
      <xdr:row>27</xdr:row>
      <xdr:rowOff>86782</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276225" y="12134850"/>
          <a:ext cx="1514475" cy="563032"/>
        </a:xfrm>
        <a:prstGeom prst="roundRect">
          <a:avLst/>
        </a:prstGeom>
        <a:gradFill>
          <a:gsLst>
            <a:gs pos="0">
              <a:schemeClr val="bg2">
                <a:lumMod val="25000"/>
              </a:schemeClr>
            </a:gs>
            <a:gs pos="48000">
              <a:schemeClr val="bg2">
                <a:lumMod val="50000"/>
              </a:schemeClr>
            </a:gs>
            <a:gs pos="100000">
              <a:schemeClr val="bg2">
                <a:lumMod val="75000"/>
              </a:schemeClr>
            </a:gs>
          </a:gsLst>
          <a:lin ang="16200000" scaled="1"/>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See Abbreviations</a:t>
          </a:r>
        </a:p>
      </xdr:txBody>
    </xdr:sp>
    <xdr:clientData/>
  </xdr:twoCellAnchor>
  <xdr:twoCellAnchor>
    <xdr:from>
      <xdr:col>0</xdr:col>
      <xdr:colOff>285750</xdr:colOff>
      <xdr:row>28</xdr:row>
      <xdr:rowOff>9525</xdr:rowOff>
    </xdr:from>
    <xdr:to>
      <xdr:col>1</xdr:col>
      <xdr:colOff>1476375</xdr:colOff>
      <xdr:row>30</xdr:row>
      <xdr:rowOff>96307</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285750" y="12858750"/>
          <a:ext cx="1514475" cy="563032"/>
        </a:xfrm>
        <a:prstGeom prst="roundRect">
          <a:avLst/>
        </a:prstGeom>
        <a:gradFill>
          <a:gsLst>
            <a:gs pos="0">
              <a:schemeClr val="bg2">
                <a:lumMod val="25000"/>
              </a:schemeClr>
            </a:gs>
            <a:gs pos="48000">
              <a:schemeClr val="bg2">
                <a:lumMod val="50000"/>
              </a:schemeClr>
            </a:gs>
            <a:gs pos="100000">
              <a:schemeClr val="bg2">
                <a:lumMod val="75000"/>
              </a:schemeClr>
            </a:gs>
          </a:gsLst>
          <a:lin ang="16200000" scaled="1"/>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See References</a:t>
          </a:r>
        </a:p>
      </xdr:txBody>
    </xdr:sp>
    <xdr:clientData/>
  </xdr:twoCellAnchor>
  <xdr:twoCellAnchor editAs="oneCell">
    <xdr:from>
      <xdr:col>11</xdr:col>
      <xdr:colOff>180193</xdr:colOff>
      <xdr:row>10</xdr:row>
      <xdr:rowOff>28575</xdr:rowOff>
    </xdr:from>
    <xdr:to>
      <xdr:col>16</xdr:col>
      <xdr:colOff>242652</xdr:colOff>
      <xdr:row>15</xdr:row>
      <xdr:rowOff>19050</xdr:rowOff>
    </xdr:to>
    <xdr:pic>
      <xdr:nvPicPr>
        <xdr:cNvPr id="10" name="Picture 9">
          <a:extLst>
            <a:ext uri="{FF2B5EF4-FFF2-40B4-BE49-F238E27FC236}">
              <a16:creationId xmlns:a16="http://schemas.microsoft.com/office/drawing/2014/main" id="{473C7540-5E41-F8EC-53A1-8204D379D71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553168" y="6419850"/>
          <a:ext cx="3110459" cy="1581150"/>
        </a:xfrm>
        <a:prstGeom prst="rect">
          <a:avLst/>
        </a:prstGeom>
        <a:ln>
          <a:noFill/>
        </a:ln>
        <a:effectLst>
          <a:outerShdw blurRad="190500" algn="tl" rotWithShape="0">
            <a:srgbClr val="000000">
              <a:alpha val="70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0</xdr:colOff>
      <xdr:row>3</xdr:row>
      <xdr:rowOff>167640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0" y="0"/>
          <a:ext cx="16954500" cy="710565"/>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3600" b="1">
              <a:solidFill>
                <a:schemeClr val="bg1"/>
              </a:solidFill>
            </a:rPr>
            <a:t>        Maternal PKU (mPKU) Intake Assessment Tool</a:t>
          </a:r>
        </a:p>
      </xdr:txBody>
    </xdr:sp>
    <xdr:clientData/>
  </xdr:twoCellAnchor>
  <xdr:twoCellAnchor>
    <xdr:from>
      <xdr:col>1</xdr:col>
      <xdr:colOff>118534</xdr:colOff>
      <xdr:row>10</xdr:row>
      <xdr:rowOff>25401</xdr:rowOff>
    </xdr:from>
    <xdr:to>
      <xdr:col>1</xdr:col>
      <xdr:colOff>1132416</xdr:colOff>
      <xdr:row>11</xdr:row>
      <xdr:rowOff>455083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8534" y="3306234"/>
          <a:ext cx="1013882" cy="8953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Input a custom Protein substitute</a:t>
          </a:r>
        </a:p>
      </xdr:txBody>
    </xdr:sp>
    <xdr:clientData/>
  </xdr:twoCellAnchor>
  <xdr:twoCellAnchor editAs="oneCell">
    <xdr:from>
      <xdr:col>0</xdr:col>
      <xdr:colOff>126831</xdr:colOff>
      <xdr:row>0</xdr:row>
      <xdr:rowOff>104775</xdr:rowOff>
    </xdr:from>
    <xdr:to>
      <xdr:col>1</xdr:col>
      <xdr:colOff>515695</xdr:colOff>
      <xdr:row>3</xdr:row>
      <xdr:rowOff>74441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831" y="104775"/>
          <a:ext cx="693664" cy="512591"/>
        </a:xfrm>
        <a:prstGeom prst="rect">
          <a:avLst/>
        </a:prstGeom>
      </xdr:spPr>
    </xdr:pic>
    <xdr:clientData/>
  </xdr:twoCellAnchor>
  <xdr:twoCellAnchor editAs="oneCell">
    <xdr:from>
      <xdr:col>1</xdr:col>
      <xdr:colOff>1054149</xdr:colOff>
      <xdr:row>1</xdr:row>
      <xdr:rowOff>12121</xdr:rowOff>
    </xdr:from>
    <xdr:to>
      <xdr:col>2</xdr:col>
      <xdr:colOff>610833</xdr:colOff>
      <xdr:row>2</xdr:row>
      <xdr:rowOff>140382</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8949" y="193096"/>
          <a:ext cx="756834" cy="309236"/>
        </a:xfrm>
        <a:prstGeom prst="rect">
          <a:avLst/>
        </a:prstGeom>
      </xdr:spPr>
    </xdr:pic>
    <xdr:clientData/>
  </xdr:twoCellAnchor>
  <xdr:twoCellAnchor>
    <xdr:from>
      <xdr:col>1</xdr:col>
      <xdr:colOff>118534</xdr:colOff>
      <xdr:row>6</xdr:row>
      <xdr:rowOff>84666</xdr:rowOff>
    </xdr:from>
    <xdr:to>
      <xdr:col>2</xdr:col>
      <xdr:colOff>514351</xdr:colOff>
      <xdr:row>6</xdr:row>
      <xdr:rowOff>364068</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00000000-0008-0000-0200-000013000000}"/>
            </a:ext>
          </a:extLst>
        </xdr:cNvPr>
        <xdr:cNvSpPr/>
      </xdr:nvSpPr>
      <xdr:spPr>
        <a:xfrm>
          <a:off x="118534" y="1164166"/>
          <a:ext cx="1644650" cy="279402"/>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View Lactation tool</a:t>
          </a:r>
        </a:p>
      </xdr:txBody>
    </xdr:sp>
    <xdr:clientData/>
  </xdr:twoCellAnchor>
  <mc:AlternateContent xmlns:mc="http://schemas.openxmlformats.org/markup-compatibility/2006">
    <mc:Choice xmlns:a14="http://schemas.microsoft.com/office/drawing/2010/main" Requires="a14">
      <xdr:twoCellAnchor editAs="oneCell">
        <xdr:from>
          <xdr:col>3</xdr:col>
          <xdr:colOff>135484</xdr:colOff>
          <xdr:row>9</xdr:row>
          <xdr:rowOff>39690</xdr:rowOff>
        </xdr:from>
        <xdr:to>
          <xdr:col>3</xdr:col>
          <xdr:colOff>1083448</xdr:colOff>
          <xdr:row>9</xdr:row>
          <xdr:rowOff>403212</xdr:rowOff>
        </xdr:to>
        <xdr:pic>
          <xdr:nvPicPr>
            <xdr:cNvPr id="3" name="Picture 2">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preg_product1" spid="_x0000_s48540"/>
                </a:ext>
              </a:extLst>
            </xdr:cNvPicPr>
          </xdr:nvPicPr>
          <xdr:blipFill rotWithShape="1">
            <a:blip xmlns:r="http://schemas.openxmlformats.org/officeDocument/2006/relationships" r:embed="rId5"/>
            <a:srcRect l="5136" t="9316" r="16986" b="15206"/>
            <a:stretch>
              <a:fillRect/>
            </a:stretch>
          </xdr:blipFill>
          <xdr:spPr>
            <a:xfrm>
              <a:off x="2916784" y="2849565"/>
              <a:ext cx="947964" cy="373047"/>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145076</xdr:colOff>
          <xdr:row>10</xdr:row>
          <xdr:rowOff>41897</xdr:rowOff>
        </xdr:from>
        <xdr:to>
          <xdr:col>3</xdr:col>
          <xdr:colOff>1046964</xdr:colOff>
          <xdr:row>10</xdr:row>
          <xdr:rowOff>437309</xdr:rowOff>
        </xdr:to>
        <xdr:pic>
          <xdr:nvPicPr>
            <xdr:cNvPr id="5" name="Picture 4">
              <a:extLst>
                <a:ext uri="{FF2B5EF4-FFF2-40B4-BE49-F238E27FC236}">
                  <a16:creationId xmlns:a16="http://schemas.microsoft.com/office/drawing/2014/main" id="{00000000-0008-0000-0200-000005000000}"/>
                </a:ext>
              </a:extLst>
            </xdr:cNvPr>
            <xdr:cNvPicPr>
              <a:picLocks noChangeAspect="1"/>
              <a:extLst>
                <a:ext uri="{84589F7E-364E-4C9E-8A38-B11213B215E9}">
                  <a14:cameraTool cellRange="preg_product2" spid="_x0000_s48541"/>
                </a:ext>
              </a:extLst>
            </xdr:cNvPicPr>
          </xdr:nvPicPr>
          <xdr:blipFill rotWithShape="1">
            <a:blip xmlns:r="http://schemas.openxmlformats.org/officeDocument/2006/relationships" r:embed="rId6"/>
            <a:srcRect l="1530" t="10343" r="7961" b="6614"/>
            <a:stretch>
              <a:fillRect/>
            </a:stretch>
          </xdr:blipFill>
          <xdr:spPr>
            <a:xfrm>
              <a:off x="2926376" y="3328022"/>
              <a:ext cx="909508" cy="406842"/>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120775</xdr:colOff>
          <xdr:row>11</xdr:row>
          <xdr:rowOff>35560</xdr:rowOff>
        </xdr:from>
        <xdr:to>
          <xdr:col>3</xdr:col>
          <xdr:colOff>1105025</xdr:colOff>
          <xdr:row>11</xdr:row>
          <xdr:rowOff>436548</xdr:rowOff>
        </xdr:to>
        <xdr:pic>
          <xdr:nvPicPr>
            <xdr:cNvPr id="7" name="Picture 6">
              <a:extLst>
                <a:ext uri="{FF2B5EF4-FFF2-40B4-BE49-F238E27FC236}">
                  <a16:creationId xmlns:a16="http://schemas.microsoft.com/office/drawing/2014/main" id="{00000000-0008-0000-0200-000007000000}"/>
                </a:ext>
              </a:extLst>
            </xdr:cNvPr>
            <xdr:cNvPicPr>
              <a:picLocks noChangeAspect="1"/>
              <a:extLst>
                <a:ext uri="{84589F7E-364E-4C9E-8A38-B11213B215E9}">
                  <a14:cameraTool cellRange="Preg_product3" spid="_x0000_s48542"/>
                </a:ext>
              </a:extLst>
            </xdr:cNvPicPr>
          </xdr:nvPicPr>
          <xdr:blipFill rotWithShape="1">
            <a:blip xmlns:r="http://schemas.openxmlformats.org/officeDocument/2006/relationships" r:embed="rId7"/>
            <a:srcRect l="5023" t="7550" r="4967" b="15347"/>
            <a:stretch>
              <a:fillRect/>
            </a:stretch>
          </xdr:blipFill>
          <xdr:spPr>
            <a:xfrm>
              <a:off x="2899834" y="3778325"/>
              <a:ext cx="984250" cy="404798"/>
            </a:xfrm>
            <a:prstGeom prst="rect">
              <a:avLst/>
            </a:prstGeom>
          </xdr:spPr>
        </xdr:pic>
        <xdr:clientData/>
      </xdr:twoCellAnchor>
    </mc:Choice>
    <mc:Fallback/>
  </mc:AlternateContent>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17145</xdr:rowOff>
    </xdr:from>
    <xdr:to>
      <xdr:col>11</xdr:col>
      <xdr:colOff>19050</xdr:colOff>
      <xdr:row>0</xdr:row>
      <xdr:rowOff>807720</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0" y="17145"/>
          <a:ext cx="12534900" cy="790575"/>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solidFill>
                <a:schemeClr val="bg1"/>
              </a:solidFill>
            </a:rPr>
            <a:t> Using the Lactation Intake Assessment Tool</a:t>
          </a:r>
        </a:p>
      </xdr:txBody>
    </xdr:sp>
    <xdr:clientData/>
  </xdr:twoCellAnchor>
  <xdr:twoCellAnchor editAs="oneCell">
    <xdr:from>
      <xdr:col>0</xdr:col>
      <xdr:colOff>87629</xdr:colOff>
      <xdr:row>0</xdr:row>
      <xdr:rowOff>116717</xdr:rowOff>
    </xdr:from>
    <xdr:to>
      <xdr:col>1</xdr:col>
      <xdr:colOff>708024</xdr:colOff>
      <xdr:row>0</xdr:row>
      <xdr:rowOff>704468</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29" y="116717"/>
          <a:ext cx="829945" cy="595371"/>
        </a:xfrm>
        <a:prstGeom prst="rect">
          <a:avLst/>
        </a:prstGeom>
      </xdr:spPr>
    </xdr:pic>
    <xdr:clientData/>
  </xdr:twoCellAnchor>
  <xdr:twoCellAnchor editAs="oneCell">
    <xdr:from>
      <xdr:col>11</xdr:col>
      <xdr:colOff>180975</xdr:colOff>
      <xdr:row>8</xdr:row>
      <xdr:rowOff>47625</xdr:rowOff>
    </xdr:from>
    <xdr:to>
      <xdr:col>16</xdr:col>
      <xdr:colOff>358837</xdr:colOff>
      <xdr:row>8</xdr:row>
      <xdr:rowOff>1597025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30125" y="3857625"/>
          <a:ext cx="3218242" cy="154940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152400</xdr:colOff>
      <xdr:row>21</xdr:row>
      <xdr:rowOff>104775</xdr:rowOff>
    </xdr:from>
    <xdr:to>
      <xdr:col>2</xdr:col>
      <xdr:colOff>771525</xdr:colOff>
      <xdr:row>23</xdr:row>
      <xdr:rowOff>191557</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352425" y="11306175"/>
          <a:ext cx="2524125" cy="563032"/>
        </a:xfrm>
        <a:prstGeom prst="roundRect">
          <a:avLst/>
        </a:prstGeom>
        <a:gradFill>
          <a:gsLst>
            <a:gs pos="0">
              <a:schemeClr val="accent1">
                <a:lumMod val="75000"/>
              </a:schemeClr>
            </a:gs>
            <a:gs pos="48000">
              <a:schemeClr val="accent1"/>
            </a:gs>
            <a:gs pos="100000">
              <a:schemeClr val="accent1">
                <a:lumMod val="60000"/>
                <a:lumOff val="40000"/>
              </a:schemeClr>
            </a:gs>
          </a:gsLst>
          <a:lin ang="16200000" scaled="1"/>
        </a:gradFill>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Go to the Lactation Assessment Tool </a:t>
          </a:r>
          <a:r>
            <a:rPr lang="en-GB"/>
            <a:t>→</a:t>
          </a:r>
          <a:endParaRPr lang="en-GB" sz="1100"/>
        </a:p>
      </xdr:txBody>
    </xdr:sp>
    <xdr:clientData/>
  </xdr:twoCellAnchor>
  <xdr:twoCellAnchor>
    <xdr:from>
      <xdr:col>1</xdr:col>
      <xdr:colOff>133350</xdr:colOff>
      <xdr:row>24</xdr:row>
      <xdr:rowOff>180975</xdr:rowOff>
    </xdr:from>
    <xdr:to>
      <xdr:col>1</xdr:col>
      <xdr:colOff>1649730</xdr:colOff>
      <xdr:row>27</xdr:row>
      <xdr:rowOff>48682</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00000000-0008-0000-0300-000007000000}"/>
            </a:ext>
          </a:extLst>
        </xdr:cNvPr>
        <xdr:cNvSpPr/>
      </xdr:nvSpPr>
      <xdr:spPr>
        <a:xfrm>
          <a:off x="342900" y="11972925"/>
          <a:ext cx="1516380" cy="553507"/>
        </a:xfrm>
        <a:prstGeom prst="roundRect">
          <a:avLst/>
        </a:prstGeom>
        <a:gradFill>
          <a:gsLst>
            <a:gs pos="0">
              <a:schemeClr val="bg2">
                <a:lumMod val="25000"/>
              </a:schemeClr>
            </a:gs>
            <a:gs pos="48000">
              <a:schemeClr val="bg2">
                <a:lumMod val="50000"/>
              </a:schemeClr>
            </a:gs>
            <a:gs pos="100000">
              <a:schemeClr val="bg2">
                <a:lumMod val="75000"/>
              </a:schemeClr>
            </a:gs>
          </a:gsLst>
          <a:lin ang="16200000" scaled="1"/>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See Abbreviations</a:t>
          </a:r>
        </a:p>
      </xdr:txBody>
    </xdr:sp>
    <xdr:clientData/>
  </xdr:twoCellAnchor>
  <xdr:twoCellAnchor>
    <xdr:from>
      <xdr:col>1</xdr:col>
      <xdr:colOff>139065</xdr:colOff>
      <xdr:row>27</xdr:row>
      <xdr:rowOff>200025</xdr:rowOff>
    </xdr:from>
    <xdr:to>
      <xdr:col>1</xdr:col>
      <xdr:colOff>1657350</xdr:colOff>
      <xdr:row>30</xdr:row>
      <xdr:rowOff>44872</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348615" y="12677775"/>
          <a:ext cx="1518285" cy="530647"/>
        </a:xfrm>
        <a:prstGeom prst="roundRect">
          <a:avLst/>
        </a:prstGeom>
        <a:gradFill>
          <a:gsLst>
            <a:gs pos="0">
              <a:schemeClr val="bg2">
                <a:lumMod val="25000"/>
              </a:schemeClr>
            </a:gs>
            <a:gs pos="48000">
              <a:schemeClr val="bg2">
                <a:lumMod val="50000"/>
              </a:schemeClr>
            </a:gs>
            <a:gs pos="100000">
              <a:schemeClr val="bg2">
                <a:lumMod val="75000"/>
              </a:schemeClr>
            </a:gs>
          </a:gsLst>
          <a:lin ang="16200000" scaled="1"/>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See References</a:t>
          </a:r>
        </a:p>
      </xdr:txBody>
    </xdr:sp>
    <xdr:clientData/>
  </xdr:twoCellAnchor>
  <xdr:twoCellAnchor editAs="oneCell">
    <xdr:from>
      <xdr:col>11</xdr:col>
      <xdr:colOff>228600</xdr:colOff>
      <xdr:row>10</xdr:row>
      <xdr:rowOff>38100</xdr:rowOff>
    </xdr:from>
    <xdr:to>
      <xdr:col>16</xdr:col>
      <xdr:colOff>291059</xdr:colOff>
      <xdr:row>14</xdr:row>
      <xdr:rowOff>219075</xdr:rowOff>
    </xdr:to>
    <xdr:pic>
      <xdr:nvPicPr>
        <xdr:cNvPr id="5" name="Picture 4">
          <a:extLst>
            <a:ext uri="{FF2B5EF4-FFF2-40B4-BE49-F238E27FC236}">
              <a16:creationId xmlns:a16="http://schemas.microsoft.com/office/drawing/2014/main" id="{D4D504B2-87CD-49F2-9A5F-4460C7B1F88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477750" y="6400800"/>
          <a:ext cx="3110459" cy="1581150"/>
        </a:xfrm>
        <a:prstGeom prst="rect">
          <a:avLst/>
        </a:prstGeom>
        <a:ln>
          <a:noFill/>
        </a:ln>
        <a:effectLst>
          <a:outerShdw blurRad="190500" algn="tl" rotWithShape="0">
            <a:srgbClr val="000000">
              <a:alpha val="70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3</xdr:row>
      <xdr:rowOff>171450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0" y="0"/>
          <a:ext cx="14011275" cy="714375"/>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3600" b="1">
              <a:solidFill>
                <a:schemeClr val="bg1"/>
              </a:solidFill>
            </a:rPr>
            <a:t>Lactation</a:t>
          </a:r>
          <a:r>
            <a:rPr lang="en-GB" sz="3600" b="1" baseline="0">
              <a:solidFill>
                <a:schemeClr val="bg1"/>
              </a:solidFill>
            </a:rPr>
            <a:t> </a:t>
          </a:r>
          <a:r>
            <a:rPr lang="en-GB" sz="3600" b="1">
              <a:solidFill>
                <a:schemeClr val="bg1"/>
              </a:solidFill>
            </a:rPr>
            <a:t>Intake Assessment Tool</a:t>
          </a:r>
        </a:p>
      </xdr:txBody>
    </xdr:sp>
    <xdr:clientData/>
  </xdr:twoCellAnchor>
  <xdr:twoCellAnchor editAs="oneCell">
    <xdr:from>
      <xdr:col>1</xdr:col>
      <xdr:colOff>112183</xdr:colOff>
      <xdr:row>0</xdr:row>
      <xdr:rowOff>100894</xdr:rowOff>
    </xdr:from>
    <xdr:to>
      <xdr:col>1</xdr:col>
      <xdr:colOff>902201</xdr:colOff>
      <xdr:row>3</xdr:row>
      <xdr:rowOff>103364</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83" y="100894"/>
          <a:ext cx="791923" cy="544125"/>
        </a:xfrm>
        <a:prstGeom prst="rect">
          <a:avLst/>
        </a:prstGeom>
      </xdr:spPr>
    </xdr:pic>
    <xdr:clientData/>
  </xdr:twoCellAnchor>
  <xdr:twoCellAnchor editAs="oneCell">
    <xdr:from>
      <xdr:col>2</xdr:col>
      <xdr:colOff>326864</xdr:colOff>
      <xdr:row>0</xdr:row>
      <xdr:rowOff>147999</xdr:rowOff>
    </xdr:from>
    <xdr:to>
      <xdr:col>2</xdr:col>
      <xdr:colOff>1294895</xdr:colOff>
      <xdr:row>3</xdr:row>
      <xdr:rowOff>29917</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7246" y="147999"/>
          <a:ext cx="968031" cy="421705"/>
        </a:xfrm>
        <a:prstGeom prst="rect">
          <a:avLst/>
        </a:prstGeom>
      </xdr:spPr>
    </xdr:pic>
    <xdr:clientData/>
  </xdr:twoCellAnchor>
  <xdr:twoCellAnchor>
    <xdr:from>
      <xdr:col>1</xdr:col>
      <xdr:colOff>59267</xdr:colOff>
      <xdr:row>10</xdr:row>
      <xdr:rowOff>74507</xdr:rowOff>
    </xdr:from>
    <xdr:to>
      <xdr:col>1</xdr:col>
      <xdr:colOff>1132416</xdr:colOff>
      <xdr:row>11</xdr:row>
      <xdr:rowOff>465667</xdr:rowOff>
    </xdr:to>
    <xdr:sp macro="" textlink="">
      <xdr:nvSpPr>
        <xdr:cNvPr id="13" name="Rectangle: Rounded Corners 12">
          <a:hlinkClick xmlns:r="http://schemas.openxmlformats.org/officeDocument/2006/relationships" r:id="rId3"/>
          <a:extLst>
            <a:ext uri="{FF2B5EF4-FFF2-40B4-BE49-F238E27FC236}">
              <a16:creationId xmlns:a16="http://schemas.microsoft.com/office/drawing/2014/main" id="{00000000-0008-0000-0600-00000D000000}"/>
            </a:ext>
          </a:extLst>
        </xdr:cNvPr>
        <xdr:cNvSpPr/>
      </xdr:nvSpPr>
      <xdr:spPr>
        <a:xfrm>
          <a:off x="59267" y="3164840"/>
          <a:ext cx="1073149" cy="9203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Input a custom Protein substitute</a:t>
          </a:r>
        </a:p>
      </xdr:txBody>
    </xdr:sp>
    <xdr:clientData/>
  </xdr:twoCellAnchor>
  <xdr:twoCellAnchor>
    <xdr:from>
      <xdr:col>1</xdr:col>
      <xdr:colOff>96944</xdr:colOff>
      <xdr:row>6</xdr:row>
      <xdr:rowOff>67943</xdr:rowOff>
    </xdr:from>
    <xdr:to>
      <xdr:col>2</xdr:col>
      <xdr:colOff>565149</xdr:colOff>
      <xdr:row>6</xdr:row>
      <xdr:rowOff>358140</xdr:rowOff>
    </xdr:to>
    <xdr:sp macro="" textlink="">
      <xdr:nvSpPr>
        <xdr:cNvPr id="14" name="Rectangle: Rounded Corners 13">
          <a:hlinkClick xmlns:r="http://schemas.openxmlformats.org/officeDocument/2006/relationships" r:id="rId4"/>
          <a:extLst>
            <a:ext uri="{FF2B5EF4-FFF2-40B4-BE49-F238E27FC236}">
              <a16:creationId xmlns:a16="http://schemas.microsoft.com/office/drawing/2014/main" id="{00000000-0008-0000-0600-00000E000000}"/>
            </a:ext>
          </a:extLst>
        </xdr:cNvPr>
        <xdr:cNvSpPr/>
      </xdr:nvSpPr>
      <xdr:spPr>
        <a:xfrm>
          <a:off x="96944" y="1105110"/>
          <a:ext cx="1664122" cy="290197"/>
        </a:xfrm>
        <a:prstGeom prst="roundRect">
          <a:avLst>
            <a:gd name="adj" fmla="val 13221"/>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rPr>
            <a:t>View mPKU tool</a:t>
          </a:r>
        </a:p>
      </xdr:txBody>
    </xdr:sp>
    <xdr:clientData/>
  </xdr:twoCellAnchor>
  <mc:AlternateContent xmlns:mc="http://schemas.openxmlformats.org/markup-compatibility/2006">
    <mc:Choice xmlns:a14="http://schemas.microsoft.com/office/drawing/2010/main" Requires="a14">
      <xdr:twoCellAnchor editAs="oneCell">
        <xdr:from>
          <xdr:col>3</xdr:col>
          <xdr:colOff>127000</xdr:colOff>
          <xdr:row>9</xdr:row>
          <xdr:rowOff>64745</xdr:rowOff>
        </xdr:from>
        <xdr:to>
          <xdr:col>3</xdr:col>
          <xdr:colOff>1155488</xdr:colOff>
          <xdr:row>9</xdr:row>
          <xdr:rowOff>504369</xdr:rowOff>
        </xdr:to>
        <xdr:pic>
          <xdr:nvPicPr>
            <xdr:cNvPr id="3" name="Picture 2">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Lact_product1" spid="_x0000_s39724"/>
                </a:ext>
              </a:extLst>
            </xdr:cNvPicPr>
          </xdr:nvPicPr>
          <xdr:blipFill rotWithShape="1">
            <a:blip xmlns:r="http://schemas.openxmlformats.org/officeDocument/2006/relationships" r:embed="rId5"/>
            <a:srcRect l="8008" t="10151" r="8565" b="13542"/>
            <a:stretch>
              <a:fillRect/>
            </a:stretch>
          </xdr:blipFill>
          <xdr:spPr>
            <a:xfrm>
              <a:off x="2917265" y="2866216"/>
              <a:ext cx="1026583" cy="437719"/>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42334</xdr:rowOff>
        </xdr:from>
        <xdr:to>
          <xdr:col>3</xdr:col>
          <xdr:colOff>1219489</xdr:colOff>
          <xdr:row>10</xdr:row>
          <xdr:rowOff>474345</xdr:rowOff>
        </xdr:to>
        <xdr:pic>
          <xdr:nvPicPr>
            <xdr:cNvPr id="4" name="Picture 3">
              <a:extLst>
                <a:ext uri="{FF2B5EF4-FFF2-40B4-BE49-F238E27FC236}">
                  <a16:creationId xmlns:a16="http://schemas.microsoft.com/office/drawing/2014/main" id="{00000000-0008-0000-0600-000004000000}"/>
                </a:ext>
              </a:extLst>
            </xdr:cNvPr>
            <xdr:cNvPicPr>
              <a:picLocks noChangeAspect="1"/>
              <a:extLst>
                <a:ext uri="{84589F7E-364E-4C9E-8A38-B11213B215E9}">
                  <a14:cameraTool cellRange="Lact_product2" spid="_x0000_s39725"/>
                </a:ext>
              </a:extLst>
            </xdr:cNvPicPr>
          </xdr:nvPicPr>
          <xdr:blipFill rotWithShape="1">
            <a:blip xmlns:r="http://schemas.openxmlformats.org/officeDocument/2006/relationships" r:embed="rId6"/>
            <a:srcRect l="7223" t="10301" r="3056" b="18403"/>
            <a:stretch>
              <a:fillRect/>
            </a:stretch>
          </xdr:blipFill>
          <xdr:spPr>
            <a:xfrm>
              <a:off x="2582333" y="3376084"/>
              <a:ext cx="1124239" cy="433916"/>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148166</xdr:colOff>
          <xdr:row>11</xdr:row>
          <xdr:rowOff>42334</xdr:rowOff>
        </xdr:from>
        <xdr:to>
          <xdr:col>3</xdr:col>
          <xdr:colOff>1143000</xdr:colOff>
          <xdr:row>11</xdr:row>
          <xdr:rowOff>494531</xdr:rowOff>
        </xdr:to>
        <xdr:pic>
          <xdr:nvPicPr>
            <xdr:cNvPr id="5" name="Picture 4">
              <a:extLst>
                <a:ext uri="{FF2B5EF4-FFF2-40B4-BE49-F238E27FC236}">
                  <a16:creationId xmlns:a16="http://schemas.microsoft.com/office/drawing/2014/main" id="{00000000-0008-0000-0600-000005000000}"/>
                </a:ext>
              </a:extLst>
            </xdr:cNvPr>
            <xdr:cNvPicPr>
              <a:picLocks noChangeAspect="1"/>
              <a:extLst>
                <a:ext uri="{84589F7E-364E-4C9E-8A38-B11213B215E9}">
                  <a14:cameraTool cellRange="Lact_product3" spid="_x0000_s39726"/>
                </a:ext>
              </a:extLst>
            </xdr:cNvPicPr>
          </xdr:nvPicPr>
          <xdr:blipFill rotWithShape="1">
            <a:blip xmlns:r="http://schemas.openxmlformats.org/officeDocument/2006/relationships" r:embed="rId7"/>
            <a:srcRect l="8008" t="10301" r="5417" b="8681"/>
            <a:stretch>
              <a:fillRect/>
            </a:stretch>
          </xdr:blipFill>
          <xdr:spPr>
            <a:xfrm>
              <a:off x="2635249" y="3905251"/>
              <a:ext cx="994834" cy="452197"/>
            </a:xfrm>
            <a:prstGeom prst="rect">
              <a:avLst/>
            </a:prstGeom>
          </xdr:spPr>
        </xdr:pic>
        <xdr:clientData/>
      </xdr:twoCellAnchor>
    </mc:Choice>
    <mc:Fallback/>
  </mc:AlternateContent>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424815</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0" y="0"/>
          <a:ext cx="6705600" cy="424815"/>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solidFill>
                <a:schemeClr val="bg1"/>
              </a:solidFill>
            </a:rPr>
            <a:t>ABBREVIATIONS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606213</xdr:colOff>
      <xdr:row>1</xdr:row>
      <xdr:rowOff>328083</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0" y="0"/>
          <a:ext cx="15698046" cy="666750"/>
        </a:xfrm>
        <a:prstGeom prst="rect">
          <a:avLst/>
        </a:prstGeom>
        <a:gradFill>
          <a:gsLst>
            <a:gs pos="0">
              <a:srgbClr val="002060"/>
            </a:gs>
            <a:gs pos="100000">
              <a:schemeClr val="accent1">
                <a:lumMod val="75000"/>
              </a:schemeClr>
            </a:gs>
          </a:gsLst>
          <a:lin ang="16200000" scaled="1"/>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a:solidFill>
                <a:schemeClr val="bg1"/>
              </a:solidFill>
            </a:rPr>
            <a:t>Maternal PKU Calculator References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56726</xdr:colOff>
      <xdr:row>54</xdr:row>
      <xdr:rowOff>56728</xdr:rowOff>
    </xdr:from>
    <xdr:to>
      <xdr:col>3</xdr:col>
      <xdr:colOff>841994</xdr:colOff>
      <xdr:row>54</xdr:row>
      <xdr:rowOff>415908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667" t="13542" r="12500" b="13542"/>
        <a:stretch/>
      </xdr:blipFill>
      <xdr:spPr>
        <a:xfrm>
          <a:off x="3856143" y="20651895"/>
          <a:ext cx="797968" cy="345210"/>
        </a:xfrm>
        <a:prstGeom prst="rect">
          <a:avLst/>
        </a:prstGeom>
      </xdr:spPr>
    </xdr:pic>
    <xdr:clientData/>
  </xdr:twoCellAnchor>
  <xdr:twoCellAnchor editAs="oneCell">
    <xdr:from>
      <xdr:col>3</xdr:col>
      <xdr:colOff>172295</xdr:colOff>
      <xdr:row>56</xdr:row>
      <xdr:rowOff>106750</xdr:rowOff>
    </xdr:from>
    <xdr:to>
      <xdr:col>3</xdr:col>
      <xdr:colOff>761999</xdr:colOff>
      <xdr:row>57</xdr:row>
      <xdr:rowOff>3809</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2957" b="-15384"/>
        <a:stretch/>
      </xdr:blipFill>
      <xdr:spPr>
        <a:xfrm>
          <a:off x="3971712" y="21178167"/>
          <a:ext cx="589704" cy="369499"/>
        </a:xfrm>
        <a:prstGeom prst="rect">
          <a:avLst/>
        </a:prstGeom>
      </xdr:spPr>
    </xdr:pic>
    <xdr:clientData/>
  </xdr:twoCellAnchor>
  <xdr:twoCellAnchor editAs="oneCell">
    <xdr:from>
      <xdr:col>3</xdr:col>
      <xdr:colOff>231988</xdr:colOff>
      <xdr:row>57</xdr:row>
      <xdr:rowOff>39480</xdr:rowOff>
    </xdr:from>
    <xdr:to>
      <xdr:col>3</xdr:col>
      <xdr:colOff>706106</xdr:colOff>
      <xdr:row>57</xdr:row>
      <xdr:rowOff>455083</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 r="28753" b="-1232"/>
        <a:stretch/>
      </xdr:blipFill>
      <xdr:spPr>
        <a:xfrm>
          <a:off x="4031405" y="21587147"/>
          <a:ext cx="474118" cy="415603"/>
        </a:xfrm>
        <a:prstGeom prst="rect">
          <a:avLst/>
        </a:prstGeom>
      </xdr:spPr>
    </xdr:pic>
    <xdr:clientData/>
  </xdr:twoCellAnchor>
  <xdr:twoCellAnchor editAs="oneCell">
    <xdr:from>
      <xdr:col>3</xdr:col>
      <xdr:colOff>67310</xdr:colOff>
      <xdr:row>58</xdr:row>
      <xdr:rowOff>125115</xdr:rowOff>
    </xdr:from>
    <xdr:to>
      <xdr:col>3</xdr:col>
      <xdr:colOff>872490</xdr:colOff>
      <xdr:row>58</xdr:row>
      <xdr:rowOff>384517</xdr:rowOff>
    </xdr:to>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66727" y="22149032"/>
          <a:ext cx="797560" cy="267022"/>
        </a:xfrm>
        <a:prstGeom prst="rect">
          <a:avLst/>
        </a:prstGeom>
      </xdr:spPr>
    </xdr:pic>
    <xdr:clientData/>
  </xdr:twoCellAnchor>
  <xdr:twoCellAnchor editAs="oneCell">
    <xdr:from>
      <xdr:col>3</xdr:col>
      <xdr:colOff>133773</xdr:colOff>
      <xdr:row>59</xdr:row>
      <xdr:rowOff>53762</xdr:rowOff>
    </xdr:from>
    <xdr:to>
      <xdr:col>3</xdr:col>
      <xdr:colOff>783802</xdr:colOff>
      <xdr:row>59</xdr:row>
      <xdr:rowOff>422471</xdr:rowOff>
    </xdr:to>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1067" t="8108" r="21275" b="5405"/>
        <a:stretch/>
      </xdr:blipFill>
      <xdr:spPr>
        <a:xfrm>
          <a:off x="4166023" y="22744429"/>
          <a:ext cx="642409" cy="368709"/>
        </a:xfrm>
        <a:prstGeom prst="rect">
          <a:avLst/>
        </a:prstGeom>
      </xdr:spPr>
    </xdr:pic>
    <xdr:clientData/>
  </xdr:twoCellAnchor>
  <xdr:twoCellAnchor editAs="oneCell">
    <xdr:from>
      <xdr:col>3</xdr:col>
      <xdr:colOff>21167</xdr:colOff>
      <xdr:row>61</xdr:row>
      <xdr:rowOff>105833</xdr:rowOff>
    </xdr:from>
    <xdr:to>
      <xdr:col>3</xdr:col>
      <xdr:colOff>873624</xdr:colOff>
      <xdr:row>61</xdr:row>
      <xdr:rowOff>416136</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49584" y="2889250"/>
          <a:ext cx="831502" cy="296333"/>
        </a:xfrm>
        <a:prstGeom prst="rect">
          <a:avLst/>
        </a:prstGeom>
      </xdr:spPr>
    </xdr:pic>
    <xdr:clientData/>
  </xdr:twoCellAnchor>
  <xdr:twoCellAnchor editAs="oneCell">
    <xdr:from>
      <xdr:col>3</xdr:col>
      <xdr:colOff>35984</xdr:colOff>
      <xdr:row>62</xdr:row>
      <xdr:rowOff>110066</xdr:rowOff>
    </xdr:from>
    <xdr:to>
      <xdr:col>3</xdr:col>
      <xdr:colOff>873201</xdr:colOff>
      <xdr:row>62</xdr:row>
      <xdr:rowOff>384809</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64401" y="3369733"/>
          <a:ext cx="831502" cy="296333"/>
        </a:xfrm>
        <a:prstGeom prst="rect">
          <a:avLst/>
        </a:prstGeom>
      </xdr:spPr>
    </xdr:pic>
    <xdr:clientData/>
  </xdr:twoCellAnchor>
  <xdr:twoCellAnchor editAs="oneCell">
    <xdr:from>
      <xdr:col>3</xdr:col>
      <xdr:colOff>19050</xdr:colOff>
      <xdr:row>63</xdr:row>
      <xdr:rowOff>93133</xdr:rowOff>
    </xdr:from>
    <xdr:to>
      <xdr:col>3</xdr:col>
      <xdr:colOff>841027</xdr:colOff>
      <xdr:row>63</xdr:row>
      <xdr:rowOff>416136</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47467" y="3850216"/>
          <a:ext cx="831502" cy="296333"/>
        </a:xfrm>
        <a:prstGeom prst="rect">
          <a:avLst/>
        </a:prstGeom>
      </xdr:spPr>
    </xdr:pic>
    <xdr:clientData/>
  </xdr:twoCellAnchor>
  <xdr:twoCellAnchor editAs="oneCell">
    <xdr:from>
      <xdr:col>3</xdr:col>
      <xdr:colOff>254000</xdr:colOff>
      <xdr:row>64</xdr:row>
      <xdr:rowOff>74085</xdr:rowOff>
    </xdr:from>
    <xdr:to>
      <xdr:col>3</xdr:col>
      <xdr:colOff>612563</xdr:colOff>
      <xdr:row>64</xdr:row>
      <xdr:rowOff>416157</xdr:rowOff>
    </xdr:to>
    <xdr:pic>
      <xdr:nvPicPr>
        <xdr:cNvPr id="20" name="Picture 19">
          <a:extLst>
            <a:ext uri="{FF2B5EF4-FFF2-40B4-BE49-F238E27FC236}">
              <a16:creationId xmlns:a16="http://schemas.microsoft.com/office/drawing/2014/main" id="{00000000-0008-0000-0B00-000014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627" t="19622" r="4652" b="12791"/>
        <a:stretch/>
      </xdr:blipFill>
      <xdr:spPr>
        <a:xfrm>
          <a:off x="4053417" y="24479252"/>
          <a:ext cx="359833" cy="330642"/>
        </a:xfrm>
        <a:prstGeom prst="rect">
          <a:avLst/>
        </a:prstGeom>
      </xdr:spPr>
    </xdr:pic>
    <xdr:clientData/>
  </xdr:twoCellAnchor>
  <xdr:twoCellAnchor editAs="oneCell">
    <xdr:from>
      <xdr:col>3</xdr:col>
      <xdr:colOff>254000</xdr:colOff>
      <xdr:row>65</xdr:row>
      <xdr:rowOff>116417</xdr:rowOff>
    </xdr:from>
    <xdr:to>
      <xdr:col>3</xdr:col>
      <xdr:colOff>612563</xdr:colOff>
      <xdr:row>65</xdr:row>
      <xdr:rowOff>453409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627" t="19622" r="4652" b="12791"/>
        <a:stretch/>
      </xdr:blipFill>
      <xdr:spPr>
        <a:xfrm>
          <a:off x="4053417" y="24997834"/>
          <a:ext cx="359833" cy="330642"/>
        </a:xfrm>
        <a:prstGeom prst="rect">
          <a:avLst/>
        </a:prstGeom>
      </xdr:spPr>
    </xdr:pic>
    <xdr:clientData/>
  </xdr:twoCellAnchor>
  <xdr:twoCellAnchor editAs="oneCell">
    <xdr:from>
      <xdr:col>3</xdr:col>
      <xdr:colOff>264583</xdr:colOff>
      <xdr:row>66</xdr:row>
      <xdr:rowOff>95250</xdr:rowOff>
    </xdr:from>
    <xdr:to>
      <xdr:col>3</xdr:col>
      <xdr:colOff>612986</xdr:colOff>
      <xdr:row>66</xdr:row>
      <xdr:rowOff>422082</xdr:rowOff>
    </xdr:to>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1627" t="19622" r="4652" b="12791"/>
        <a:stretch/>
      </xdr:blipFill>
      <xdr:spPr>
        <a:xfrm>
          <a:off x="4064000" y="25452917"/>
          <a:ext cx="359833" cy="330642"/>
        </a:xfrm>
        <a:prstGeom prst="rect">
          <a:avLst/>
        </a:prstGeom>
      </xdr:spPr>
    </xdr:pic>
    <xdr:clientData/>
  </xdr:twoCellAnchor>
  <xdr:twoCellAnchor editAs="oneCell">
    <xdr:from>
      <xdr:col>3</xdr:col>
      <xdr:colOff>275167</xdr:colOff>
      <xdr:row>67</xdr:row>
      <xdr:rowOff>95250</xdr:rowOff>
    </xdr:from>
    <xdr:to>
      <xdr:col>3</xdr:col>
      <xdr:colOff>643890</xdr:colOff>
      <xdr:row>67</xdr:row>
      <xdr:rowOff>422082</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1627" t="19622" r="4652" b="12791"/>
        <a:stretch/>
      </xdr:blipFill>
      <xdr:spPr>
        <a:xfrm>
          <a:off x="4074584" y="25929167"/>
          <a:ext cx="359833" cy="330642"/>
        </a:xfrm>
        <a:prstGeom prst="rect">
          <a:avLst/>
        </a:prstGeom>
      </xdr:spPr>
    </xdr:pic>
    <xdr:clientData/>
  </xdr:twoCellAnchor>
  <xdr:twoCellAnchor editAs="oneCell">
    <xdr:from>
      <xdr:col>3</xdr:col>
      <xdr:colOff>264583</xdr:colOff>
      <xdr:row>68</xdr:row>
      <xdr:rowOff>63500</xdr:rowOff>
    </xdr:from>
    <xdr:to>
      <xdr:col>3</xdr:col>
      <xdr:colOff>612986</xdr:colOff>
      <xdr:row>68</xdr:row>
      <xdr:rowOff>383982</xdr:rowOff>
    </xdr:to>
    <xdr:pic>
      <xdr:nvPicPr>
        <xdr:cNvPr id="13" name="Picture 12">
          <a:extLst>
            <a:ext uri="{FF2B5EF4-FFF2-40B4-BE49-F238E27FC236}">
              <a16:creationId xmlns:a16="http://schemas.microsoft.com/office/drawing/2014/main" id="{00000000-0008-0000-0B00-00000D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1627" t="19622" r="4652" b="12791"/>
        <a:stretch/>
      </xdr:blipFill>
      <xdr:spPr>
        <a:xfrm>
          <a:off x="4064000" y="26373667"/>
          <a:ext cx="359833" cy="330642"/>
        </a:xfrm>
        <a:prstGeom prst="rect">
          <a:avLst/>
        </a:prstGeom>
      </xdr:spPr>
    </xdr:pic>
    <xdr:clientData/>
  </xdr:twoCellAnchor>
  <xdr:twoCellAnchor editAs="oneCell">
    <xdr:from>
      <xdr:col>3</xdr:col>
      <xdr:colOff>264583</xdr:colOff>
      <xdr:row>69</xdr:row>
      <xdr:rowOff>84666</xdr:rowOff>
    </xdr:from>
    <xdr:to>
      <xdr:col>3</xdr:col>
      <xdr:colOff>612986</xdr:colOff>
      <xdr:row>69</xdr:row>
      <xdr:rowOff>415308</xdr:rowOff>
    </xdr:to>
    <xdr:pic>
      <xdr:nvPicPr>
        <xdr:cNvPr id="14" name="Picture 13">
          <a:extLst>
            <a:ext uri="{FF2B5EF4-FFF2-40B4-BE49-F238E27FC236}">
              <a16:creationId xmlns:a16="http://schemas.microsoft.com/office/drawing/2014/main" id="{00000000-0008-0000-0B00-00000E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627" t="19622" r="4652" b="12791"/>
        <a:stretch/>
      </xdr:blipFill>
      <xdr:spPr>
        <a:xfrm>
          <a:off x="4064000" y="26871083"/>
          <a:ext cx="359833" cy="330642"/>
        </a:xfrm>
        <a:prstGeom prst="rect">
          <a:avLst/>
        </a:prstGeom>
      </xdr:spPr>
    </xdr:pic>
    <xdr:clientData/>
  </xdr:twoCellAnchor>
  <xdr:twoCellAnchor editAs="oneCell">
    <xdr:from>
      <xdr:col>3</xdr:col>
      <xdr:colOff>254000</xdr:colOff>
      <xdr:row>70</xdr:row>
      <xdr:rowOff>84667</xdr:rowOff>
    </xdr:from>
    <xdr:to>
      <xdr:col>3</xdr:col>
      <xdr:colOff>612563</xdr:colOff>
      <xdr:row>70</xdr:row>
      <xdr:rowOff>415309</xdr:rowOff>
    </xdr:to>
    <xdr:pic>
      <xdr:nvPicPr>
        <xdr:cNvPr id="15" name="Picture 14">
          <a:extLst>
            <a:ext uri="{FF2B5EF4-FFF2-40B4-BE49-F238E27FC236}">
              <a16:creationId xmlns:a16="http://schemas.microsoft.com/office/drawing/2014/main" id="{00000000-0008-0000-0B00-00000F000000}"/>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1627" t="19622" r="4652" b="12791"/>
        <a:stretch/>
      </xdr:blipFill>
      <xdr:spPr>
        <a:xfrm>
          <a:off x="4053417" y="27347334"/>
          <a:ext cx="359833" cy="330642"/>
        </a:xfrm>
        <a:prstGeom prst="rect">
          <a:avLst/>
        </a:prstGeom>
      </xdr:spPr>
    </xdr:pic>
    <xdr:clientData/>
  </xdr:twoCellAnchor>
  <xdr:twoCellAnchor editAs="oneCell">
    <xdr:from>
      <xdr:col>3</xdr:col>
      <xdr:colOff>254000</xdr:colOff>
      <xdr:row>71</xdr:row>
      <xdr:rowOff>105833</xdr:rowOff>
    </xdr:from>
    <xdr:to>
      <xdr:col>3</xdr:col>
      <xdr:colOff>612563</xdr:colOff>
      <xdr:row>71</xdr:row>
      <xdr:rowOff>422505</xdr:rowOff>
    </xdr:to>
    <xdr:pic>
      <xdr:nvPicPr>
        <xdr:cNvPr id="16" name="Picture 15">
          <a:extLst>
            <a:ext uri="{FF2B5EF4-FFF2-40B4-BE49-F238E27FC236}">
              <a16:creationId xmlns:a16="http://schemas.microsoft.com/office/drawing/2014/main" id="{00000000-0008-0000-0B00-00001000000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11627" t="19622" r="4652" b="12791"/>
        <a:stretch/>
      </xdr:blipFill>
      <xdr:spPr>
        <a:xfrm>
          <a:off x="4053417" y="27844750"/>
          <a:ext cx="359833" cy="330642"/>
        </a:xfrm>
        <a:prstGeom prst="rect">
          <a:avLst/>
        </a:prstGeom>
      </xdr:spPr>
    </xdr:pic>
    <xdr:clientData/>
  </xdr:twoCellAnchor>
  <xdr:twoCellAnchor editAs="oneCell">
    <xdr:from>
      <xdr:col>3</xdr:col>
      <xdr:colOff>232833</xdr:colOff>
      <xdr:row>72</xdr:row>
      <xdr:rowOff>84666</xdr:rowOff>
    </xdr:from>
    <xdr:to>
      <xdr:col>3</xdr:col>
      <xdr:colOff>606636</xdr:colOff>
      <xdr:row>72</xdr:row>
      <xdr:rowOff>415308</xdr:rowOff>
    </xdr:to>
    <xdr:pic>
      <xdr:nvPicPr>
        <xdr:cNvPr id="17" name="Picture 16">
          <a:extLst>
            <a:ext uri="{FF2B5EF4-FFF2-40B4-BE49-F238E27FC236}">
              <a16:creationId xmlns:a16="http://schemas.microsoft.com/office/drawing/2014/main" id="{00000000-0008-0000-0B00-000011000000}"/>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1627" t="19622" r="4652" b="12791"/>
        <a:stretch/>
      </xdr:blipFill>
      <xdr:spPr>
        <a:xfrm>
          <a:off x="4032250" y="28299833"/>
          <a:ext cx="359833" cy="330642"/>
        </a:xfrm>
        <a:prstGeom prst="rect">
          <a:avLst/>
        </a:prstGeom>
      </xdr:spPr>
    </xdr:pic>
    <xdr:clientData/>
  </xdr:twoCellAnchor>
  <xdr:twoCellAnchor editAs="oneCell">
    <xdr:from>
      <xdr:col>3</xdr:col>
      <xdr:colOff>232834</xdr:colOff>
      <xdr:row>73</xdr:row>
      <xdr:rowOff>105833</xdr:rowOff>
    </xdr:from>
    <xdr:to>
      <xdr:col>3</xdr:col>
      <xdr:colOff>606637</xdr:colOff>
      <xdr:row>73</xdr:row>
      <xdr:rowOff>422505</xdr:rowOff>
    </xdr:to>
    <xdr:pic>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11627" t="19622" r="4652" b="12791"/>
        <a:stretch/>
      </xdr:blipFill>
      <xdr:spPr>
        <a:xfrm>
          <a:off x="4032251" y="28797250"/>
          <a:ext cx="359833" cy="330642"/>
        </a:xfrm>
        <a:prstGeom prst="rect">
          <a:avLst/>
        </a:prstGeom>
      </xdr:spPr>
    </xdr:pic>
    <xdr:clientData/>
  </xdr:twoCellAnchor>
  <xdr:twoCellAnchor editAs="oneCell">
    <xdr:from>
      <xdr:col>3</xdr:col>
      <xdr:colOff>116416</xdr:colOff>
      <xdr:row>60</xdr:row>
      <xdr:rowOff>74083</xdr:rowOff>
    </xdr:from>
    <xdr:to>
      <xdr:col>3</xdr:col>
      <xdr:colOff>811954</xdr:colOff>
      <xdr:row>60</xdr:row>
      <xdr:rowOff>436879</xdr:rowOff>
    </xdr:to>
    <xdr:pic>
      <xdr:nvPicPr>
        <xdr:cNvPr id="21" name="Picture 20">
          <a:extLst>
            <a:ext uri="{FF2B5EF4-FFF2-40B4-BE49-F238E27FC236}">
              <a16:creationId xmlns:a16="http://schemas.microsoft.com/office/drawing/2014/main" id="{00000000-0008-0000-0B00-00001500000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9277" r="15345" b="-16667"/>
        <a:stretch/>
      </xdr:blipFill>
      <xdr:spPr>
        <a:xfrm>
          <a:off x="4148666" y="23241000"/>
          <a:ext cx="687918" cy="370416"/>
        </a:xfrm>
        <a:prstGeom prst="rect">
          <a:avLst/>
        </a:prstGeom>
      </xdr:spPr>
    </xdr:pic>
    <xdr:clientData/>
  </xdr:twoCellAnchor>
  <xdr:twoCellAnchor editAs="oneCell">
    <xdr:from>
      <xdr:col>3</xdr:col>
      <xdr:colOff>201083</xdr:colOff>
      <xdr:row>55</xdr:row>
      <xdr:rowOff>31750</xdr:rowOff>
    </xdr:from>
    <xdr:to>
      <xdr:col>3</xdr:col>
      <xdr:colOff>687917</xdr:colOff>
      <xdr:row>55</xdr:row>
      <xdr:rowOff>455084</xdr:rowOff>
    </xdr:to>
    <xdr:pic>
      <xdr:nvPicPr>
        <xdr:cNvPr id="22" name="Picture 21">
          <a:extLst>
            <a:ext uri="{FF2B5EF4-FFF2-40B4-BE49-F238E27FC236}">
              <a16:creationId xmlns:a16="http://schemas.microsoft.com/office/drawing/2014/main" id="{00000000-0008-0000-0B00-000016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7273" t="12728" r="9091" b="14544"/>
        <a:stretch/>
      </xdr:blipFill>
      <xdr:spPr>
        <a:xfrm>
          <a:off x="4233333" y="21293667"/>
          <a:ext cx="486834" cy="42333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707B90B-3273-46BF-B268-52A8817655AD}" name="Table14" displayName="Table14" ref="E4:AI49" totalsRowShown="0" tableBorderDxfId="147">
  <autoFilter ref="E4:AI49" xr:uid="{8707B90B-3273-46BF-B268-52A8817655AD}"/>
  <tableColumns count="31">
    <tableColumn id="1" xr3:uid="{0531A995-EA0B-4D44-A92A-1352982E9E4E}" name="Row/Column" dataDxfId="146"/>
    <tableColumn id="2" xr3:uid="{E4E172B8-2ABE-4929-B3A9-1EC2A86803A6}" name="Acosta A"/>
    <tableColumn id="3" xr3:uid="{E92C26ED-4A50-4700-A9F9-876F52FE125A}" name="Acosta 1"/>
    <tableColumn id="4" xr3:uid="{F89DE604-DC8B-40B0-8B19-F6AD860DA71A}" name="Acosta 2"/>
    <tableColumn id="5" xr3:uid="{3FD58F3E-E44C-4A24-902F-6B1FCC788F6D}" name="Acosta 3"/>
    <tableColumn id="6" xr3:uid="{B709904E-5194-4D2A-B008-1B905D5F5A56}" name="USA 1"/>
    <tableColumn id="7" xr3:uid="{C730BA6F-C292-45F9-B39B-DCBDBCCC869D}" name="USA 2"/>
    <tableColumn id="8" xr3:uid="{166A1FBB-C5E5-4065-9800-E7D680112612}" name="USA 3"/>
    <tableColumn id="9" xr3:uid="{D89714C6-296F-42B9-A7FF-73C15A9AB7C4}" name="USA 4"/>
    <tableColumn id="10" xr3:uid="{2A5F358C-E95C-4158-8DB8-1E5FCB57FA4A}" name="USA 5"/>
    <tableColumn id="11" xr3:uid="{C5CA797C-93BB-420B-84F2-F202C21C3697}" name="USA 6"/>
    <tableColumn id="12" xr3:uid="{779ED491-47AE-4983-8A69-5F3CCAB317EC}" name="USA 7"/>
    <tableColumn id="13" xr3:uid="{05600F79-4B25-46C2-A38B-9681F91D96A7}" name="USA 8"/>
    <tableColumn id="14" xr3:uid="{9E764B8D-4B50-48C1-BCFA-37BCA81DDF2C}" name="USA 9"/>
    <tableColumn id="15" xr3:uid="{182273A5-9174-4B6C-98FB-A057EC773A05}" name="UK 1"/>
    <tableColumn id="16" xr3:uid="{FF83853A-157F-4088-8022-E1702957D760}" name="UK 2"/>
    <tableColumn id="17" xr3:uid="{969C7587-6635-44ED-8381-16CCF60FACC5}" name="UK 3"/>
    <tableColumn id="18" xr3:uid="{0DF1021F-B65A-4327-BDBE-4C8DB393F36D}" name="UK 4"/>
    <tableColumn id="19" xr3:uid="{6940FE4E-EA9E-486C-9871-4A1ACB4F3C77}" name="UK 5"/>
    <tableColumn id="20" xr3:uid="{7F24B734-A096-46E7-8E04-A82207C47C6F}" name="UK 6"/>
    <tableColumn id="21" xr3:uid="{03F10C39-B28F-4D8D-BD96-7A0D50C2E70B}" name="EU 1"/>
    <tableColumn id="22" xr3:uid="{C2AE6678-196C-43AF-A41E-108F4A23C0BD}" name="EU 2"/>
    <tableColumn id="23" xr3:uid="{D19D3863-7C0B-42BC-A3A1-20342B41EE38}" name="EU 3"/>
    <tableColumn id="24" xr3:uid="{A83546F7-95B9-411F-9DD8-3C251E935432}" name="AUS 1"/>
    <tableColumn id="25" xr3:uid="{44229C51-2BBE-4E3B-8E1A-9204BD5FADFB}" name="AUS 2"/>
    <tableColumn id="26" xr3:uid="{68E63C30-0FC8-452E-89D1-4989DD18970D}" name="AUS 3"/>
    <tableColumn id="27" xr3:uid="{8D4121F2-4C85-46C1-BD78-038D6AD1B418}" name="AUS 4"/>
    <tableColumn id="28" xr3:uid="{DDB07358-E0C9-4EC4-AF58-3D604E87A759}" name="AUS 5"/>
    <tableColumn id="29" xr3:uid="{664171A7-CB15-4757-B631-2F896EDE1457}" name="AUS 6"/>
    <tableColumn id="30" xr3:uid="{E24C4282-1A6A-4C2B-9B6A-870559177DA5}" name="AUS 7"/>
    <tableColumn id="31" xr3:uid="{6C04E989-9543-4FFD-9C87-C11AB54948FC}" name="AUS 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C673B2-B1E2-446A-B423-98E776BE6EFB}" name="Table8" displayName="Table8" ref="A50:C52" totalsRowShown="0" headerRowDxfId="37">
  <autoFilter ref="A50:C52" xr:uid="{B5C673B2-B1E2-446A-B423-98E776BE6EFB}"/>
  <tableColumns count="3">
    <tableColumn id="1" xr3:uid="{0E30F00E-44D9-4F7C-9E18-B772305AF677}" name="Calc"/>
    <tableColumn id="2" xr3:uid="{A9438428-5516-4E92-84A3-9DEBD7DE980F}" name="Column2"/>
    <tableColumn id="3" xr3:uid="{13DAC080-CB4E-4AD7-AA64-6BDE3C956C5E}" name="Num"/>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9AED3A8-4CB2-4E9A-8AFE-3C179EC9986B}" name="Product_names" displayName="Product_names" ref="A54:D74" totalsRowShown="0" headerRowDxfId="36">
  <autoFilter ref="A54:D74" xr:uid="{C9AED3A8-4CB2-4E9A-8AFE-3C179EC9986B}"/>
  <tableColumns count="4">
    <tableColumn id="1" xr3:uid="{2090BF52-7A3A-483B-8208-F6316EFDDE9C}" name="Products" dataDxfId="35"/>
    <tableColumn id="2" xr3:uid="{96AB9BDA-402E-4FB0-AF53-E9D0CE3C7FEB}" name="Column Num" dataDxfId="34"/>
    <tableColumn id="3" xr3:uid="{BF50DB4A-E4ED-4158-A5B0-B7B6580FABD1}" name="Cell Name" dataDxfId="33"/>
    <tableColumn id="4" xr3:uid="{AA168C39-0A47-4932-813E-4EB95EF0D766}" name="Logo"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D8C76A-0850-498F-A937-C0F27D27F9EA}" name="acosta" displayName="acosta" ref="D5:G48" totalsRowShown="0" headerRowDxfId="145" tableBorderDxfId="144">
  <autoFilter ref="D5:G48" xr:uid="{1AD8C76A-0850-498F-A937-C0F27D27F9EA}"/>
  <tableColumns count="4">
    <tableColumn id="1" xr3:uid="{31E991D7-4586-444A-93EC-2A01CCBF79EC}" name="Acosta adult" dataDxfId="143"/>
    <tableColumn id="2" xr3:uid="{A7A67FB9-9E41-46E2-9E59-0A4D0515FDE5}" name="1st trimester" dataDxfId="142"/>
    <tableColumn id="3" xr3:uid="{C9218247-5F02-4C38-8AF8-70D2A781A477}" name="2nd trimester" dataDxfId="141"/>
    <tableColumn id="4" xr3:uid="{4CF59C6A-0C03-4C2A-AA38-A5FB9BB386C1}" name="3rd trimester" dataDxfId="14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054EBC-C6B6-4B11-AAE0-6E9B2E7B5912}" name="USA" displayName="USA" ref="I5:Q48" totalsRowShown="0" headerRowDxfId="139" headerRowBorderDxfId="138" tableBorderDxfId="137">
  <autoFilter ref="I5:Q48" xr:uid="{8A054EBC-C6B6-4B11-AAE0-6E9B2E7B5912}"/>
  <tableColumns count="9">
    <tableColumn id="1" xr3:uid="{572F9A02-E8F5-4B36-B7D1-29556894EEC2}" name="31-50 F" dataDxfId="136"/>
    <tableColumn id="2" xr3:uid="{6860F95A-2487-48A7-9D80-999B5E2855A0}" name="51-70 F"/>
    <tableColumn id="3" xr3:uid="{D11C518D-F7F3-48E0-9DB8-FF420539B74D}" name="&gt;70 F" dataDxfId="135"/>
    <tableColumn id="4" xr3:uid="{32113B3C-E59A-420F-880A-230DA60A6CFC}" name="&lt;18 preg" dataDxfId="134"/>
    <tableColumn id="5" xr3:uid="{B4C97203-A2BF-47A9-A1DD-5782B6A8EB6C}" name="19-30 preg" dataDxfId="133"/>
    <tableColumn id="6" xr3:uid="{B23578FF-64EF-40D5-9E23-2067FA208B1F}" name="31-50 preg" dataDxfId="132"/>
    <tableColumn id="7" xr3:uid="{1306EC2D-90EB-42D8-923F-040681FD0E9C}" name="&lt;18 lactation" dataDxfId="131"/>
    <tableColumn id="8" xr3:uid="{C731CF32-EF03-472A-9E9A-94F9A3927E1D}" name="19-30 lactation" dataDxfId="130"/>
    <tableColumn id="9" xr3:uid="{11A8BD1F-2B91-46CD-A389-4871BAC49FE7}" name="31-50 lactation" dataDxfId="12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EDFF4B0-21BE-42EB-A60A-A8017B9407DD}" name="UK" displayName="UK" ref="S5:X48" totalsRowShown="0" headerRowDxfId="128" dataDxfId="126" headerRowBorderDxfId="127" tableBorderDxfId="125">
  <autoFilter ref="S5:X48" xr:uid="{3EDFF4B0-21BE-42EB-A60A-A8017B9407DD}"/>
  <tableColumns count="6">
    <tableColumn id="1" xr3:uid="{AB745B69-EF67-4A37-9817-5C1E0B925CA9}" name="55-74 F" dataDxfId="124"/>
    <tableColumn id="2" xr3:uid="{C9216D30-A693-4913-AB7B-B6937DBE610B}" name="&gt;75 F" dataDxfId="123"/>
    <tableColumn id="3" xr3:uid="{C241D612-BD71-479B-A09B-627B49B68830}" name="15-18 preg" dataDxfId="122"/>
    <tableColumn id="4" xr3:uid="{9192A172-B874-4F1D-8A72-B7AFFE2DEBA7}" name="19-50 preg" dataDxfId="121"/>
    <tableColumn id="5" xr3:uid="{BB5A6FE6-D28A-4FFF-870E-623BC041E207}" name="15-18 lactation" dataDxfId="120"/>
    <tableColumn id="6" xr3:uid="{AED87ED7-C4E6-4C91-B261-5443A6473BB3}" name="19-50 lactation" dataDxfId="11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EA179C-2F5E-43E8-A833-A5D36A943982}" name="EU" displayName="EU" ref="Z5:AB48" totalsRowShown="0" headerRowDxfId="118" headerRowBorderDxfId="117" tableBorderDxfId="116">
  <autoFilter ref="Z5:AB48" xr:uid="{2EEA179C-2F5E-43E8-A833-A5D36A943982}"/>
  <tableColumns count="3">
    <tableColumn id="1" xr3:uid="{0DDEF953-AC16-4B1D-B31C-970A926FE1A8}" name="Adult female" dataDxfId="115"/>
    <tableColumn id="2" xr3:uid="{D3D6A21C-62C1-4A48-AAD4-3DF080049609}" name="pregnancy" dataDxfId="114"/>
    <tableColumn id="3" xr3:uid="{EBBD21D9-F3D5-429E-B662-4D7C66ACA9B3}" name="lactation" dataDxfId="11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030FE8E-2953-4223-8DEE-29705943816B}" name="AUS" displayName="AUS" ref="AD5:AK48" totalsRowShown="0" headerRowDxfId="112" dataDxfId="110" headerRowBorderDxfId="111" tableBorderDxfId="109">
  <autoFilter ref="AD5:AK48" xr:uid="{6030FE8E-2953-4223-8DEE-29705943816B}"/>
  <tableColumns count="8">
    <tableColumn id="1" xr3:uid="{C276E3A6-C80C-4925-8408-2F59CA77BF55}" name="51-70 F" dataDxfId="108"/>
    <tableColumn id="2" xr3:uid="{FB411190-D9EA-4C55-AFA5-05ABB3F5E7D8}" name="&gt;70 yr F" dataDxfId="107"/>
    <tableColumn id="3" xr3:uid="{8C38CE09-E08F-444A-9CCB-4F4D96D8CDD3}" name="14-18 preg" dataDxfId="106"/>
    <tableColumn id="4" xr3:uid="{7A8209AF-6935-48F4-9AD8-C97D73B7AC34}" name="19-30 preg" dataDxfId="105"/>
    <tableColumn id="5" xr3:uid="{C5D8ADC3-72F7-41CC-B0FF-F518DCC9BB50}" name="31-50 preg" dataDxfId="104"/>
    <tableColumn id="6" xr3:uid="{33995C10-C6C5-4058-B13A-7712F3D6AA91}" name="14-18 lactation" dataDxfId="103"/>
    <tableColumn id="7" xr3:uid="{871C3B94-20B4-4328-9867-FC772FD16672}" name="19-30 lactation" dataDxfId="102"/>
    <tableColumn id="8" xr3:uid="{56FCDBAC-91CA-45B3-8014-D306A64A9628}" name="31-50 lactation" dataDxfId="10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1BE542B-FD60-497D-9EE5-AE22DC95EB5C}" name="RDAs" displayName="RDAs" ref="B4:W41" totalsRowShown="0" headerRowDxfId="100" dataDxfId="99" tableBorderDxfId="98">
  <autoFilter ref="B4:W41" xr:uid="{81BE542B-FD60-497D-9EE5-AE22DC95EB5C}"/>
  <tableColumns count="22">
    <tableColumn id="1" xr3:uid="{6B935A59-7478-4245-A19A-0ACF25F70727}" name="Column1" dataDxfId="97"/>
    <tableColumn id="2" xr3:uid="{1DA4CE17-0DBF-4502-A263-0EA2D19295DE}" name="Acosta RDA" dataDxfId="96"/>
    <tableColumn id="3" xr3:uid="{26E17F34-F131-4EBF-A3ED-DBB7A2E74B26}" name="Column2" dataDxfId="95"/>
    <tableColumn id="4" xr3:uid="{DA40940D-A014-4F07-AD43-3166288617C3}" name="Column3" dataDxfId="94"/>
    <tableColumn id="5" xr3:uid="{D6A32C47-90E3-462F-8C2D-89F5304353C1}" name="USA IoM RDA" dataDxfId="93"/>
    <tableColumn id="6" xr3:uid="{0F3051BB-2D8E-43D2-8BE5-560579D47F5B}" name="Column4" dataDxfId="92"/>
    <tableColumn id="7" xr3:uid="{CBB0B319-9FBB-4FE3-BC6F-2D04746F2735}" name="Column5" dataDxfId="91"/>
    <tableColumn id="8" xr3:uid="{010067E4-E118-4A66-8DA0-8E09B88D1DC7}" name="Column6" dataDxfId="90"/>
    <tableColumn id="9" xr3:uid="{04C41604-6F55-4531-9BE7-3EA4FCDD6E97}" name="Column7" dataDxfId="89"/>
    <tableColumn id="10" xr3:uid="{89FAEB0C-9CA0-4CD3-B1B0-FBC27CCF7F08}" name="Column8" dataDxfId="88"/>
    <tableColumn id="11" xr3:uid="{5517966C-287B-4A6E-BBF2-1664A29A6127}" name="UK DoH RDA" dataDxfId="87"/>
    <tableColumn id="12" xr3:uid="{44CF7AD4-B765-4267-BCD8-5F9357B45E94}" name="Column9" dataDxfId="86"/>
    <tableColumn id="13" xr3:uid="{81AB58B0-F3AF-4D59-8999-321A0D0956E9}" name="Column10" dataDxfId="85"/>
    <tableColumn id="14" xr3:uid="{2A5C95B3-63D5-4A7E-AB62-DA8BA1EA6874}" name="Column11" dataDxfId="84"/>
    <tableColumn id="15" xr3:uid="{6809D9A9-14FC-4919-93C5-67407EF9BCF8}" name=" EFSA RDA" dataDxfId="83"/>
    <tableColumn id="16" xr3:uid="{755D36F6-5470-4EFE-A7A5-0D45A9B2D1B8}" name="Column12" dataDxfId="82"/>
    <tableColumn id="17" xr3:uid="{4636A09B-8192-4366-8482-AB95BECD693B}" name="Aus and NZ MoH RDA" dataDxfId="81"/>
    <tableColumn id="18" xr3:uid="{B0A05D68-481A-421A-87BB-75E573F3BE60}" name="Column13" dataDxfId="80"/>
    <tableColumn id="19" xr3:uid="{665B9ED8-8FC4-4CCC-B470-152907B873A5}" name="Column14" dataDxfId="79"/>
    <tableColumn id="20" xr3:uid="{C0A47589-B525-4671-8499-77E5A9AC6D07}" name="Column15" dataDxfId="78"/>
    <tableColumn id="21" xr3:uid="{AD1FF8E3-8E53-4C62-A79C-102D3A9C5C4E}" name="Column16" dataDxfId="77"/>
    <tableColumn id="22" xr3:uid="{B9B84949-798B-4E39-9A48-807AC8F66C47}" name="Column17" dataDxfId="7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01A399-FBDE-41B4-B99C-F8EFFA3AAFDE}" name="TULs" displayName="TULs" ref="Y5:AP41" totalsRowShown="0" headerRowDxfId="75" dataDxfId="74" tableBorderDxfId="73">
  <autoFilter ref="Y5:AP41" xr:uid="{6901A399-FBDE-41B4-B99C-F8EFFA3AAFDE}"/>
  <tableColumns count="18">
    <tableColumn id="1" xr3:uid="{0115781C-74FE-47AC-93BF-D9452EEE2FA9}" name="&lt;18 preg" dataDxfId="72"/>
    <tableColumn id="2" xr3:uid="{39AB89BE-07A1-477C-885F-31C8D3FB71E9}" name="19-30 preg" dataDxfId="71"/>
    <tableColumn id="3" xr3:uid="{1049294D-C542-48DD-B651-353D5656E39D}" name="31-50 preg" dataDxfId="70"/>
    <tableColumn id="4" xr3:uid="{CCFF4C07-9C79-42D2-B1BB-45FDDEF578CF}" name="&lt;18 lactation" dataDxfId="69"/>
    <tableColumn id="5" xr3:uid="{DA3B22AE-4590-4F8E-B41B-4B1DA51BB474}" name="19-30 lactation" dataDxfId="68"/>
    <tableColumn id="6" xr3:uid="{FEE794EA-B1CD-4541-931E-29B2B43E6BA0}" name="31-50 lactation" dataDxfId="67"/>
    <tableColumn id="7" xr3:uid="{311E4A1C-FAFF-4246-BF66-41435F942FB7}" name="15-18 preg" dataDxfId="66"/>
    <tableColumn id="8" xr3:uid="{1977A358-8102-4729-9060-731FE835653A}" name="19-50 preg" dataDxfId="65"/>
    <tableColumn id="9" xr3:uid="{17B2F1C9-B143-4182-927D-59EED8C6982A}" name="15-18 lactation" dataDxfId="64"/>
    <tableColumn id="10" xr3:uid="{F634C448-E07D-4D9C-B4F7-8B26124B0DE1}" name="19-50 lactation" dataDxfId="63"/>
    <tableColumn id="11" xr3:uid="{6F57932C-6301-4E4D-A621-EED3AFC1630B}" name="pregnancy" dataDxfId="62"/>
    <tableColumn id="12" xr3:uid="{CBCEB037-EE50-46FE-81C3-034C916BD7AE}" name="lactation" dataDxfId="61"/>
    <tableColumn id="13" xr3:uid="{8A199EEB-E421-4CAF-B278-1AC89E88D0F7}" name="14-18 preg" dataDxfId="60"/>
    <tableColumn id="14" xr3:uid="{A8025029-2160-485F-BB5C-D8D426EDE0CD}" name="19-30 preg2" dataDxfId="59"/>
    <tableColumn id="15" xr3:uid="{64A82864-F328-44B7-99C1-25B73483F249}" name="31-50 preg3" dataDxfId="58"/>
    <tableColumn id="16" xr3:uid="{50E5943E-D694-4ED1-9A02-606B11DE2DAD}" name="14-18 lactation" dataDxfId="57"/>
    <tableColumn id="17" xr3:uid="{BDEEFE46-4BE1-42B7-803D-38F7D594C0E9}" name="19-30 lactation4" dataDxfId="56"/>
    <tableColumn id="18" xr3:uid="{094A1A50-4E2D-40B4-87CE-3DD3DECD32EC}" name="31-50 lactation5" dataDxfId="5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5BBB8E-DA1E-478A-A4AC-D3A7C969008D}" name="prud_nut_data" displayName="prud_nut_data" ref="A1:AP48" totalsRowShown="0" headerRowDxfId="54" tableBorderDxfId="53">
  <autoFilter ref="A1:AP48" xr:uid="{F45BBB8E-DA1E-478A-A4AC-D3A7C969008D}"/>
  <tableColumns count="42">
    <tableColumn id="1" xr3:uid="{A1720A4D-2693-46D3-83BA-B9EE60929E48}" name="Nutrients" dataDxfId="52"/>
    <tableColumn id="2" xr3:uid="{0900AFA2-4832-4DDD-B342-5F29CFFD1DA0}" name="Unit" dataDxfId="51"/>
    <tableColumn id="3" xr3:uid="{C4E8CC46-30F9-4253-AAB5-4EEFC392CD4D}" name="PKU sphere  " dataDxfId="50"/>
    <tableColumn id="4" xr3:uid="{3E7D5D9B-97E9-4F9D-899B-EC7ADD797108}" name="PKU sphere " dataDxfId="49"/>
    <tableColumn id="42" xr3:uid="{B8F34882-81D3-46D5-B148-F58AD9C3CDE3}" name="PKU sphere Liquid" dataDxfId="48"/>
    <tableColumn id="41" xr3:uid="{EE4E7361-C56B-449B-87FF-31CEB2B684B2}" name="PKU sphere Liquid2" dataDxfId="47"/>
    <tableColumn id="5" xr3:uid="{1887806E-BE9D-4257-B20F-17A93A011F72}" name="PKU express (Unfl) " dataDxfId="46"/>
    <tableColumn id="6" xr3:uid="{BDFE1AC0-0D56-4E84-96AA-AFF356C750C4}" name="PKU express " dataDxfId="45"/>
    <tableColumn id="7" xr3:uid="{542708D0-86E6-48C5-B264-F2530768F7DE}" name="PKU express plus (unfl)" dataDxfId="44"/>
    <tableColumn id="8" xr3:uid="{86A114B5-EF72-4D0D-A949-92D45BFF8D15}" name="PKU express plus " dataDxfId="43"/>
    <tableColumn id="9" xr3:uid="{01315011-4105-4D22-823A-8BD0FE3C244F}" name="PKU cooler" dataDxfId="42"/>
    <tableColumn id="10" xr3:uid="{F3973080-705A-4CC1-B99A-3E5821BCCD2A}" name="PKU cooler " dataDxfId="41"/>
    <tableColumn id="11" xr3:uid="{99BBBD6E-D713-4DEC-89D9-B9BEFC440471}" name="PKU air " dataDxfId="40"/>
    <tableColumn id="12" xr3:uid="{2B0320BE-9E60-4DE4-9670-0A6DA71E5B65}" name="PKU air 2"/>
    <tableColumn id="40" xr3:uid="{C6783A15-228A-4B1D-BA52-1B0CAAA7AF37}" name="PKU trio (Unflavoured)" dataDxfId="39"/>
    <tableColumn id="39" xr3:uid="{876FD0E3-7FE6-49ED-BFA4-C12CFCA2190D}" name="PKU trio Unflavoured" dataDxfId="38"/>
    <tableColumn id="20" xr3:uid="{2CEF6724-4C75-46BF-912D-ED5D87B4F837}" name="Mevalia GMPower Pina Colada"/>
    <tableColumn id="19" xr3:uid="{0C193409-B160-4213-8BCD-726C3A77608A}" name="GMPower (Pina Colada)"/>
    <tableColumn id="18" xr3:uid="{C2C8C1C0-46D7-47F9-8F95-EFA919E8180B}" name="Mevalia PKU Motion Red Fruits "/>
    <tableColumn id="17" xr3:uid="{391BC193-D1D1-4BC6-A982-60665473732F}" name="Motion (Red Fruits)"/>
    <tableColumn id="16" xr3:uid="{5731DD2A-6C4D-4271-AE66-1CD2E5E49093}" name="Mevalia PKU Motion Red Fruits3"/>
    <tableColumn id="15" xr3:uid="{C746A758-7A79-4350-8D45-5B4CF00290B8}" name="Motion (Red Fruits 2)"/>
    <tableColumn id="24" xr3:uid="{87F4B002-E2CF-4F27-A276-3E058512A5A7}" name="Custom Product 1"/>
    <tableColumn id="30" xr3:uid="{EC15646D-AE2A-4032-86CF-B907B3D4ADEA}" name="Custom Product 1 per 1g PE"/>
    <tableColumn id="29" xr3:uid="{AEEA244A-97F3-4D48-98AA-CBA1F4109C45}" name="Custom Product 2"/>
    <tableColumn id="31" xr3:uid="{AC7E482E-F4E0-4DD0-8FCD-25AB2EB6CF24}" name="Custom Product 2 per 1g PE"/>
    <tableColumn id="28" xr3:uid="{4E63A4FC-E591-4974-8DC2-3C9A5BB03D43}" name="Custom Product 3"/>
    <tableColumn id="32" xr3:uid="{AB5B5E86-6DC3-445E-9FF1-9F7FEF4C1890}" name="Custom Product 3 per 1g PE"/>
    <tableColumn id="27" xr3:uid="{A3458EBE-C7D3-4F81-BF20-598D71734145}" name="Custom Product 4"/>
    <tableColumn id="33" xr3:uid="{06C66E34-BE8B-495F-A37C-DBC3BE519654}" name="Custom Product 4 per 1g PE"/>
    <tableColumn id="26" xr3:uid="{FE43BFD5-16DB-46B8-9206-B31392456759}" name="Custom Product 5"/>
    <tableColumn id="34" xr3:uid="{4A821BBB-B4AC-4CA5-A375-37FC94292906}" name="Custom Product 5 per 1g PE"/>
    <tableColumn id="25" xr3:uid="{EAA1DC61-CE3E-437A-91E1-B5F21411DD65}" name="Custom Product 6"/>
    <tableColumn id="35" xr3:uid="{5452AF77-7BC5-468E-B4CD-09C1469D2C76}" name="Custom Product 6 per 1g PE"/>
    <tableColumn id="23" xr3:uid="{81B08FDA-A7E5-432A-A9F6-ABBD3804A4CB}" name="Custom Product 7"/>
    <tableColumn id="36" xr3:uid="{19C5760F-D67F-40EB-99D2-FFC4EABAE009}" name="Custom Product 7 per 1g PE"/>
    <tableColumn id="22" xr3:uid="{FA113E69-ECA1-4B87-901B-FF062E37B523}" name="Custom Product 8"/>
    <tableColumn id="37" xr3:uid="{9C1AF5FC-F24D-4FE4-AC74-FF65A3D13C58}" name="Custom Product 8 per 1g PE"/>
    <tableColumn id="21" xr3:uid="{10A3B203-6621-4DDC-8B71-795710CF46CF}" name="Custom Product 9"/>
    <tableColumn id="38" xr3:uid="{759048CB-5E7A-4DBA-827A-697D4CE1FD4C}" name="Custom Product 9 per 1g PE"/>
    <tableColumn id="14" xr3:uid="{955918FC-50BE-4A8F-8402-D2919AB7FC3E}" name="Custom Product 10"/>
    <tableColumn id="13" xr3:uid="{E2E5934B-6F50-4B1D-BCAB-3A7140EBF6DE}" name="Custom Product 10 per 1g 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fsa.eu.int/:%20European%20Food%20Safety%20Authority." TargetMode="External"/><Relationship Id="rId2" Type="http://schemas.openxmlformats.org/officeDocument/2006/relationships/hyperlink" Target="http://www.ncbi.nlm.nih.gov/books/NBK114310/" TargetMode="External"/><Relationship Id="rId1" Type="http://schemas.openxmlformats.org/officeDocument/2006/relationships/hyperlink" Target="http://www.ncbi.nlm.nih.gov/books/NBK114310/" TargetMode="External"/><Relationship Id="rId5" Type="http://schemas.openxmlformats.org/officeDocument/2006/relationships/drawing" Target="../drawings/drawing7.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table" Target="../tables/table11.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0F9E-A948-4DCA-8433-615BFA5A1104}">
  <sheetPr codeName="Sheet11">
    <tabColor rgb="FFFF0000"/>
    <pageSetUpPr fitToPage="1"/>
  </sheetPr>
  <dimension ref="A1:AG57"/>
  <sheetViews>
    <sheetView tabSelected="1" zoomScaleNormal="100" workbookViewId="0">
      <selection activeCell="A2" sqref="A2:R3"/>
    </sheetView>
  </sheetViews>
  <sheetFormatPr defaultRowHeight="15" x14ac:dyDescent="0.25"/>
  <cols>
    <col min="22" max="22" width="19.5703125" customWidth="1"/>
  </cols>
  <sheetData>
    <row r="1" spans="1:33" ht="54.6" customHeight="1" thickBot="1" x14ac:dyDescent="0.3">
      <c r="A1" s="384" t="s">
        <v>394</v>
      </c>
      <c r="B1" s="385"/>
      <c r="C1" s="385"/>
      <c r="D1" s="385"/>
      <c r="E1" s="385"/>
      <c r="F1" s="385"/>
      <c r="G1" s="385"/>
      <c r="H1" s="385"/>
      <c r="I1" s="385"/>
      <c r="J1" s="385"/>
      <c r="K1" s="385"/>
      <c r="L1" s="385"/>
      <c r="M1" s="385"/>
      <c r="N1" s="385"/>
      <c r="O1" s="385"/>
      <c r="P1" s="385"/>
      <c r="Q1" s="385"/>
      <c r="R1" s="385"/>
      <c r="S1" s="177"/>
      <c r="T1" s="177"/>
      <c r="U1" s="177"/>
      <c r="V1" s="177"/>
      <c r="W1" s="177"/>
      <c r="X1" s="177"/>
      <c r="Y1" s="177"/>
      <c r="Z1" s="177"/>
      <c r="AA1" s="177"/>
      <c r="AB1" s="177"/>
      <c r="AC1" s="177"/>
      <c r="AD1" s="177"/>
      <c r="AE1" s="177"/>
      <c r="AF1" s="177"/>
      <c r="AG1" s="177"/>
    </row>
    <row r="2" spans="1:33" ht="37.5" customHeight="1" x14ac:dyDescent="0.25">
      <c r="A2" s="398" t="s">
        <v>413</v>
      </c>
      <c r="B2" s="399"/>
      <c r="C2" s="399"/>
      <c r="D2" s="399"/>
      <c r="E2" s="399"/>
      <c r="F2" s="399"/>
      <c r="G2" s="399"/>
      <c r="H2" s="399"/>
      <c r="I2" s="399"/>
      <c r="J2" s="399"/>
      <c r="K2" s="399"/>
      <c r="L2" s="399"/>
      <c r="M2" s="399"/>
      <c r="N2" s="399"/>
      <c r="O2" s="399"/>
      <c r="P2" s="399"/>
      <c r="Q2" s="399"/>
      <c r="R2" s="400"/>
      <c r="S2" s="177"/>
      <c r="T2" s="177"/>
      <c r="U2" s="177"/>
      <c r="V2" s="177"/>
      <c r="W2" s="177"/>
      <c r="X2" s="177"/>
      <c r="Y2" s="177"/>
      <c r="Z2" s="177"/>
      <c r="AA2" s="177"/>
      <c r="AB2" s="177"/>
      <c r="AC2" s="177"/>
      <c r="AD2" s="177"/>
      <c r="AE2" s="177"/>
      <c r="AF2" s="177"/>
      <c r="AG2" s="177"/>
    </row>
    <row r="3" spans="1:33" ht="74.099999999999994" customHeight="1" thickBot="1" x14ac:dyDescent="0.3">
      <c r="A3" s="401"/>
      <c r="B3" s="402"/>
      <c r="C3" s="402"/>
      <c r="D3" s="402"/>
      <c r="E3" s="402"/>
      <c r="F3" s="402"/>
      <c r="G3" s="402"/>
      <c r="H3" s="402"/>
      <c r="I3" s="402"/>
      <c r="J3" s="402"/>
      <c r="K3" s="402"/>
      <c r="L3" s="402"/>
      <c r="M3" s="402"/>
      <c r="N3" s="402"/>
      <c r="O3" s="402"/>
      <c r="P3" s="402"/>
      <c r="Q3" s="402"/>
      <c r="R3" s="403"/>
      <c r="S3" s="177"/>
      <c r="T3" s="177"/>
      <c r="U3" s="177"/>
      <c r="V3" s="177"/>
      <c r="W3" s="177"/>
      <c r="X3" s="177"/>
      <c r="Y3" s="177"/>
      <c r="Z3" s="177"/>
      <c r="AA3" s="177"/>
      <c r="AB3" s="177"/>
      <c r="AC3" s="177"/>
      <c r="AD3" s="177"/>
      <c r="AE3" s="177"/>
      <c r="AF3" s="177"/>
      <c r="AG3" s="177"/>
    </row>
    <row r="4" spans="1:33" ht="52.7" customHeight="1" thickBot="1" x14ac:dyDescent="0.3">
      <c r="A4" s="392" t="s">
        <v>374</v>
      </c>
      <c r="B4" s="393"/>
      <c r="C4" s="393"/>
      <c r="D4" s="393"/>
      <c r="E4" s="393"/>
      <c r="F4" s="393"/>
      <c r="G4" s="393"/>
      <c r="H4" s="393"/>
      <c r="I4" s="393"/>
      <c r="J4" s="393"/>
      <c r="K4" s="393"/>
      <c r="L4" s="393"/>
      <c r="M4" s="393"/>
      <c r="N4" s="393"/>
      <c r="O4" s="393"/>
      <c r="P4" s="393"/>
      <c r="Q4" s="393"/>
      <c r="R4" s="394"/>
      <c r="S4" s="177"/>
      <c r="T4" s="177"/>
      <c r="U4" s="177"/>
      <c r="V4" s="177"/>
      <c r="W4" s="177"/>
      <c r="X4" s="177"/>
      <c r="Y4" s="177"/>
      <c r="Z4" s="177"/>
      <c r="AA4" s="177"/>
      <c r="AB4" s="177"/>
      <c r="AC4" s="177"/>
      <c r="AD4" s="177"/>
      <c r="AE4" s="177"/>
      <c r="AF4" s="177"/>
      <c r="AG4" s="177"/>
    </row>
    <row r="5" spans="1:33" ht="15.75" thickBot="1" x14ac:dyDescent="0.3">
      <c r="A5" s="177"/>
      <c r="B5" s="177"/>
      <c r="C5" s="177"/>
      <c r="D5" s="177"/>
      <c r="E5" s="177"/>
      <c r="F5" s="177"/>
      <c r="G5" s="177"/>
      <c r="H5" s="177"/>
      <c r="I5" s="177"/>
      <c r="J5" s="177"/>
      <c r="K5" s="177"/>
      <c r="L5" s="177"/>
      <c r="M5" s="177"/>
      <c r="N5" s="177"/>
      <c r="O5" s="177"/>
      <c r="P5" s="177"/>
      <c r="Q5" s="177"/>
      <c r="R5" s="177"/>
      <c r="S5" s="177"/>
      <c r="T5" s="177"/>
      <c r="U5" s="177"/>
      <c r="V5" s="338" t="s">
        <v>387</v>
      </c>
      <c r="W5" s="177"/>
      <c r="X5" s="177"/>
      <c r="Y5" s="177"/>
      <c r="Z5" s="177"/>
      <c r="AA5" s="177"/>
      <c r="AB5" s="177"/>
      <c r="AC5" s="177"/>
      <c r="AD5" s="177"/>
      <c r="AE5" s="177"/>
      <c r="AF5" s="177"/>
      <c r="AG5" s="177"/>
    </row>
    <row r="6" spans="1:33" ht="24" thickBot="1" x14ac:dyDescent="0.3">
      <c r="A6" s="395" t="s">
        <v>402</v>
      </c>
      <c r="B6" s="387"/>
      <c r="C6" s="387"/>
      <c r="D6" s="387"/>
      <c r="E6" s="387"/>
      <c r="F6" s="387"/>
      <c r="G6" s="387"/>
      <c r="H6" s="387"/>
      <c r="I6" s="387"/>
      <c r="J6" s="387"/>
      <c r="K6" s="387"/>
      <c r="L6" s="387"/>
      <c r="M6" s="387"/>
      <c r="N6" s="387"/>
      <c r="O6" s="387"/>
      <c r="P6" s="387"/>
      <c r="Q6" s="387"/>
      <c r="R6" s="387"/>
      <c r="S6" s="177"/>
      <c r="T6" s="177"/>
      <c r="U6" s="177"/>
      <c r="V6" s="240" t="s">
        <v>153</v>
      </c>
      <c r="W6" s="177"/>
      <c r="X6" s="177"/>
      <c r="Y6" s="177"/>
      <c r="Z6" s="177"/>
      <c r="AA6" s="177"/>
      <c r="AB6" s="177"/>
      <c r="AC6" s="177"/>
      <c r="AD6" s="177"/>
      <c r="AE6" s="177"/>
      <c r="AF6" s="177"/>
      <c r="AG6" s="177"/>
    </row>
    <row r="7" spans="1:33" ht="15.75" thickBot="1" x14ac:dyDescent="0.3">
      <c r="A7" s="387"/>
      <c r="B7" s="387"/>
      <c r="C7" s="387"/>
      <c r="D7" s="387"/>
      <c r="E7" s="387"/>
      <c r="F7" s="387"/>
      <c r="G7" s="387"/>
      <c r="H7" s="387"/>
      <c r="I7" s="387"/>
      <c r="J7" s="387"/>
      <c r="K7" s="387"/>
      <c r="L7" s="387"/>
      <c r="M7" s="387"/>
      <c r="N7" s="387"/>
      <c r="O7" s="387"/>
      <c r="P7" s="387"/>
      <c r="Q7" s="387"/>
      <c r="R7" s="387"/>
      <c r="S7" s="177"/>
      <c r="T7" s="177"/>
      <c r="U7" s="177"/>
      <c r="V7" s="308" t="s">
        <v>155</v>
      </c>
      <c r="W7" s="177"/>
      <c r="X7" s="177"/>
      <c r="Y7" s="177"/>
      <c r="Z7" s="177"/>
      <c r="AA7" s="177"/>
      <c r="AB7" s="177"/>
      <c r="AC7" s="177"/>
      <c r="AD7" s="177"/>
      <c r="AE7" s="177"/>
      <c r="AF7" s="177"/>
      <c r="AG7" s="177"/>
    </row>
    <row r="8" spans="1:33" ht="15.75" thickBot="1" x14ac:dyDescent="0.3">
      <c r="A8" s="387"/>
      <c r="B8" s="387"/>
      <c r="C8" s="387"/>
      <c r="D8" s="387"/>
      <c r="E8" s="387"/>
      <c r="F8" s="387"/>
      <c r="G8" s="387"/>
      <c r="H8" s="387"/>
      <c r="I8" s="387"/>
      <c r="J8" s="387"/>
      <c r="K8" s="387"/>
      <c r="L8" s="387"/>
      <c r="M8" s="387"/>
      <c r="N8" s="387"/>
      <c r="O8" s="387"/>
      <c r="P8" s="387"/>
      <c r="Q8" s="387"/>
      <c r="R8" s="387"/>
      <c r="S8" s="177"/>
      <c r="T8" s="177"/>
      <c r="U8" s="177"/>
      <c r="V8" s="125" t="s">
        <v>381</v>
      </c>
      <c r="W8" s="177"/>
      <c r="X8" s="177"/>
      <c r="Y8" s="177"/>
      <c r="Z8" s="177"/>
      <c r="AA8" s="177"/>
      <c r="AB8" s="177"/>
      <c r="AC8" s="177"/>
      <c r="AD8" s="177"/>
      <c r="AE8" s="177"/>
      <c r="AF8" s="177"/>
      <c r="AG8" s="177"/>
    </row>
    <row r="9" spans="1:33" ht="19.350000000000001" customHeight="1" thickBot="1" x14ac:dyDescent="0.3">
      <c r="A9" s="387"/>
      <c r="B9" s="387"/>
      <c r="C9" s="387"/>
      <c r="D9" s="387"/>
      <c r="E9" s="387"/>
      <c r="F9" s="387"/>
      <c r="G9" s="387"/>
      <c r="H9" s="387"/>
      <c r="I9" s="387"/>
      <c r="J9" s="387"/>
      <c r="K9" s="387"/>
      <c r="L9" s="387"/>
      <c r="M9" s="387"/>
      <c r="N9" s="387"/>
      <c r="O9" s="387"/>
      <c r="P9" s="387"/>
      <c r="Q9" s="387"/>
      <c r="R9" s="387"/>
      <c r="S9" s="177"/>
      <c r="T9" s="177"/>
      <c r="U9" s="177"/>
      <c r="V9" s="170" t="s">
        <v>154</v>
      </c>
      <c r="W9" s="177"/>
      <c r="X9" s="177"/>
      <c r="Y9" s="177"/>
      <c r="Z9" s="177"/>
      <c r="AA9" s="177"/>
      <c r="AB9" s="177"/>
      <c r="AC9" s="177"/>
      <c r="AD9" s="177"/>
      <c r="AE9" s="177"/>
      <c r="AF9" s="177"/>
      <c r="AG9" s="177"/>
    </row>
    <row r="10" spans="1:33" ht="106.7" customHeight="1" x14ac:dyDescent="0.25">
      <c r="A10" s="387"/>
      <c r="B10" s="387"/>
      <c r="C10" s="387"/>
      <c r="D10" s="387"/>
      <c r="E10" s="387"/>
      <c r="F10" s="387"/>
      <c r="G10" s="387"/>
      <c r="H10" s="387"/>
      <c r="I10" s="387"/>
      <c r="J10" s="387"/>
      <c r="K10" s="387"/>
      <c r="L10" s="387"/>
      <c r="M10" s="387"/>
      <c r="N10" s="387"/>
      <c r="O10" s="387"/>
      <c r="P10" s="387"/>
      <c r="Q10" s="387"/>
      <c r="R10" s="387"/>
      <c r="S10" s="177"/>
      <c r="T10" s="177"/>
      <c r="U10" s="177"/>
      <c r="W10" s="177"/>
      <c r="X10" s="177"/>
      <c r="Y10" s="177"/>
      <c r="Z10" s="177"/>
      <c r="AA10" s="177"/>
      <c r="AB10" s="177"/>
      <c r="AC10" s="177"/>
      <c r="AD10" s="177"/>
      <c r="AE10" s="177"/>
      <c r="AF10" s="177"/>
      <c r="AG10" s="177"/>
    </row>
    <row r="11" spans="1:33" ht="82.35" customHeight="1" x14ac:dyDescent="0.25">
      <c r="A11" s="395" t="s">
        <v>403</v>
      </c>
      <c r="B11" s="387"/>
      <c r="C11" s="387"/>
      <c r="D11" s="387"/>
      <c r="E11" s="387"/>
      <c r="F11" s="387"/>
      <c r="G11" s="387"/>
      <c r="H11" s="387"/>
      <c r="I11" s="387"/>
      <c r="J11" s="387"/>
      <c r="K11" s="387"/>
      <c r="L11" s="387"/>
      <c r="M11" s="387"/>
      <c r="N11" s="387"/>
      <c r="O11" s="387"/>
      <c r="P11" s="387"/>
      <c r="Q11" s="387"/>
      <c r="R11" s="387"/>
      <c r="S11" s="177"/>
      <c r="T11" s="177"/>
      <c r="U11" s="177"/>
      <c r="V11" s="177"/>
      <c r="W11" s="177"/>
      <c r="X11" s="177"/>
      <c r="Y11" s="177"/>
      <c r="Z11" s="177"/>
      <c r="AA11" s="177"/>
      <c r="AB11" s="177"/>
      <c r="AC11" s="177"/>
      <c r="AD11" s="177"/>
      <c r="AE11" s="177"/>
      <c r="AF11" s="177"/>
      <c r="AG11" s="177"/>
    </row>
    <row r="12" spans="1:33" ht="75.599999999999994" customHeight="1" x14ac:dyDescent="0.25">
      <c r="A12" s="396"/>
      <c r="B12" s="397"/>
      <c r="C12" s="397"/>
      <c r="D12" s="397"/>
      <c r="E12" s="397"/>
      <c r="F12" s="397"/>
      <c r="G12" s="397"/>
      <c r="H12" s="397"/>
      <c r="I12" s="397"/>
      <c r="J12" s="397"/>
      <c r="K12" s="397"/>
      <c r="L12" s="397"/>
      <c r="M12" s="397"/>
      <c r="N12" s="397"/>
      <c r="O12" s="397"/>
      <c r="P12" s="397"/>
      <c r="Q12" s="397"/>
      <c r="R12" s="397"/>
      <c r="S12" s="177"/>
      <c r="T12" s="177"/>
      <c r="U12" s="177"/>
      <c r="V12" s="258"/>
      <c r="W12" s="177"/>
      <c r="X12" s="177"/>
      <c r="Y12" s="177"/>
      <c r="Z12" s="177"/>
      <c r="AA12" s="177"/>
      <c r="AB12" s="177"/>
      <c r="AC12" s="177"/>
      <c r="AD12" s="177"/>
      <c r="AE12" s="177"/>
      <c r="AF12" s="177"/>
      <c r="AG12" s="177"/>
    </row>
    <row r="13" spans="1:33" ht="39.75" customHeight="1" x14ac:dyDescent="0.25">
      <c r="A13" s="395" t="s">
        <v>409</v>
      </c>
      <c r="B13" s="395"/>
      <c r="C13" s="395"/>
      <c r="D13" s="395"/>
      <c r="E13" s="395"/>
      <c r="F13" s="395"/>
      <c r="G13" s="395"/>
      <c r="H13" s="395"/>
      <c r="I13" s="395"/>
      <c r="J13" s="395"/>
      <c r="K13" s="395"/>
      <c r="L13" s="395"/>
      <c r="M13" s="395"/>
      <c r="N13" s="395"/>
      <c r="O13" s="395"/>
      <c r="P13" s="395"/>
      <c r="Q13" s="395"/>
      <c r="R13" s="395"/>
      <c r="S13" s="177"/>
      <c r="T13" s="177"/>
      <c r="U13" s="177"/>
      <c r="V13" s="337"/>
      <c r="W13" s="177"/>
      <c r="X13" s="177"/>
      <c r="Y13" s="177"/>
      <c r="Z13" s="177"/>
      <c r="AA13" s="177"/>
      <c r="AB13" s="177"/>
      <c r="AC13" s="177"/>
      <c r="AD13" s="177"/>
      <c r="AE13" s="177"/>
      <c r="AF13" s="177"/>
      <c r="AG13" s="177"/>
    </row>
    <row r="14" spans="1:33" ht="18.75" customHeight="1" x14ac:dyDescent="0.25">
      <c r="A14" s="326"/>
      <c r="B14" s="259"/>
      <c r="C14" s="259"/>
      <c r="D14" s="259"/>
      <c r="E14" s="259"/>
      <c r="F14" s="259"/>
      <c r="G14" s="259"/>
      <c r="H14" s="259"/>
      <c r="I14" s="259"/>
      <c r="J14" s="259"/>
      <c r="K14" s="259"/>
      <c r="L14" s="259"/>
      <c r="M14" s="259"/>
      <c r="N14" s="259"/>
      <c r="O14" s="259"/>
      <c r="P14" s="259"/>
      <c r="Q14" s="259"/>
      <c r="R14" s="259"/>
      <c r="S14" s="177"/>
      <c r="T14" s="177"/>
      <c r="U14" s="177"/>
      <c r="V14" s="336"/>
      <c r="W14" s="177"/>
      <c r="X14" s="177"/>
      <c r="Y14" s="177"/>
      <c r="Z14" s="177"/>
      <c r="AA14" s="177"/>
      <c r="AB14" s="177"/>
      <c r="AC14" s="177"/>
      <c r="AD14" s="177"/>
      <c r="AE14" s="177"/>
      <c r="AF14" s="177"/>
      <c r="AG14" s="177"/>
    </row>
    <row r="15" spans="1:33" ht="98.25" customHeight="1" x14ac:dyDescent="0.25">
      <c r="A15" s="390"/>
      <c r="B15" s="391"/>
      <c r="C15" s="391"/>
      <c r="D15" s="391"/>
      <c r="E15" s="391"/>
      <c r="F15" s="391"/>
      <c r="G15" s="391"/>
      <c r="H15" s="391"/>
      <c r="I15" s="391"/>
      <c r="J15" s="391"/>
      <c r="K15" s="391"/>
      <c r="L15" s="391"/>
      <c r="M15" s="391"/>
      <c r="N15" s="391"/>
      <c r="O15" s="391"/>
      <c r="P15" s="391"/>
      <c r="Q15" s="391"/>
      <c r="R15" s="391"/>
      <c r="S15" s="177"/>
      <c r="T15" s="258"/>
      <c r="U15" s="177"/>
      <c r="V15" s="177"/>
      <c r="W15" s="177"/>
      <c r="X15" s="177"/>
      <c r="Y15" s="177"/>
      <c r="Z15" s="177"/>
      <c r="AA15" s="177"/>
      <c r="AB15" s="177"/>
      <c r="AC15" s="177"/>
      <c r="AD15" s="177"/>
      <c r="AE15" s="177"/>
      <c r="AF15" s="177"/>
      <c r="AG15" s="177"/>
    </row>
    <row r="16" spans="1:33" ht="15.75" x14ac:dyDescent="0.25">
      <c r="A16" s="260"/>
      <c r="B16" s="260"/>
      <c r="C16" s="260"/>
      <c r="D16" s="260"/>
      <c r="E16" s="260"/>
      <c r="F16" s="260"/>
      <c r="G16" s="260"/>
      <c r="H16" s="260"/>
      <c r="I16" s="260"/>
      <c r="J16" s="260"/>
      <c r="K16" s="260"/>
      <c r="L16" s="260"/>
      <c r="M16" s="260"/>
      <c r="N16" s="260"/>
      <c r="O16" s="260"/>
      <c r="P16" s="260"/>
      <c r="Q16" s="260"/>
      <c r="R16" s="260"/>
      <c r="S16" s="177"/>
      <c r="T16" s="177"/>
      <c r="U16" s="177"/>
      <c r="V16" s="177"/>
      <c r="W16" s="177"/>
      <c r="X16" s="177"/>
      <c r="Y16" s="177"/>
      <c r="Z16" s="177"/>
      <c r="AA16" s="177"/>
      <c r="AB16" s="177"/>
      <c r="AC16" s="177"/>
      <c r="AD16" s="177"/>
      <c r="AE16" s="177"/>
      <c r="AF16" s="177"/>
      <c r="AG16" s="177"/>
    </row>
    <row r="17" spans="1:33" ht="126" customHeight="1" x14ac:dyDescent="0.25">
      <c r="A17" s="388"/>
      <c r="B17" s="389"/>
      <c r="C17" s="389"/>
      <c r="D17" s="389"/>
      <c r="E17" s="389"/>
      <c r="F17" s="389"/>
      <c r="G17" s="389"/>
      <c r="H17" s="389"/>
      <c r="I17" s="389"/>
      <c r="J17" s="389"/>
      <c r="K17" s="389"/>
      <c r="L17" s="389"/>
      <c r="M17" s="389"/>
      <c r="N17" s="389"/>
      <c r="O17" s="389"/>
      <c r="P17" s="389"/>
      <c r="Q17" s="389"/>
      <c r="R17" s="389"/>
      <c r="S17" s="177"/>
      <c r="T17" s="177"/>
      <c r="U17" s="177"/>
      <c r="V17" s="177"/>
      <c r="W17" s="177"/>
      <c r="X17" s="177"/>
      <c r="Y17" s="177"/>
      <c r="Z17" s="177"/>
      <c r="AA17" s="177"/>
      <c r="AB17" s="177"/>
      <c r="AC17" s="177"/>
      <c r="AD17" s="177"/>
      <c r="AE17" s="177"/>
      <c r="AF17" s="177"/>
      <c r="AG17" s="177"/>
    </row>
    <row r="18" spans="1:33" ht="15.75" x14ac:dyDescent="0.25">
      <c r="A18" s="260"/>
      <c r="B18" s="260"/>
      <c r="C18" s="260"/>
      <c r="D18" s="260"/>
      <c r="E18" s="260"/>
      <c r="F18" s="260"/>
      <c r="G18" s="260"/>
      <c r="H18" s="260"/>
      <c r="I18" s="260"/>
      <c r="J18" s="260"/>
      <c r="K18" s="260"/>
      <c r="L18" s="260"/>
      <c r="M18" s="260"/>
      <c r="N18" s="260"/>
      <c r="O18" s="260"/>
      <c r="P18" s="260"/>
      <c r="Q18" s="260"/>
      <c r="R18" s="260"/>
      <c r="S18" s="177"/>
      <c r="T18" s="177"/>
      <c r="U18" s="177"/>
      <c r="V18" s="177"/>
      <c r="W18" s="177"/>
      <c r="X18" s="177"/>
      <c r="Y18" s="177"/>
      <c r="Z18" s="177"/>
      <c r="AA18" s="177"/>
      <c r="AB18" s="177"/>
      <c r="AC18" s="177"/>
      <c r="AD18" s="177"/>
      <c r="AE18" s="177"/>
      <c r="AF18" s="177"/>
      <c r="AG18" s="177"/>
    </row>
    <row r="19" spans="1:33" x14ac:dyDescent="0.25">
      <c r="A19" s="386" t="s">
        <v>404</v>
      </c>
      <c r="B19" s="387"/>
      <c r="C19" s="387"/>
      <c r="D19" s="387"/>
      <c r="E19" s="387"/>
      <c r="F19" s="387"/>
      <c r="G19" s="387"/>
      <c r="H19" s="387"/>
      <c r="I19" s="387"/>
      <c r="J19" s="387"/>
      <c r="K19" s="387"/>
      <c r="L19" s="387"/>
      <c r="M19" s="387"/>
      <c r="N19" s="387"/>
      <c r="O19" s="387"/>
      <c r="P19" s="387"/>
      <c r="Q19" s="387"/>
      <c r="R19" s="387"/>
      <c r="S19" s="177"/>
      <c r="T19" s="177"/>
      <c r="U19" s="177"/>
      <c r="V19" s="177"/>
      <c r="W19" s="177"/>
      <c r="X19" s="177"/>
      <c r="Y19" s="177"/>
      <c r="Z19" s="177"/>
      <c r="AA19" s="177"/>
      <c r="AB19" s="177"/>
      <c r="AC19" s="177"/>
      <c r="AD19" s="177"/>
      <c r="AE19" s="177"/>
      <c r="AF19" s="177"/>
      <c r="AG19" s="177"/>
    </row>
    <row r="20" spans="1:33" x14ac:dyDescent="0.25">
      <c r="A20" s="387"/>
      <c r="B20" s="387"/>
      <c r="C20" s="387"/>
      <c r="D20" s="387"/>
      <c r="E20" s="387"/>
      <c r="F20" s="387"/>
      <c r="G20" s="387"/>
      <c r="H20" s="387"/>
      <c r="I20" s="387"/>
      <c r="J20" s="387"/>
      <c r="K20" s="387"/>
      <c r="L20" s="387"/>
      <c r="M20" s="387"/>
      <c r="N20" s="387"/>
      <c r="O20" s="387"/>
      <c r="P20" s="387"/>
      <c r="Q20" s="387"/>
      <c r="R20" s="387"/>
      <c r="S20" s="177"/>
      <c r="T20" s="177"/>
      <c r="U20" s="177"/>
      <c r="V20" s="177"/>
      <c r="W20" s="177"/>
      <c r="X20" s="177"/>
      <c r="Y20" s="177"/>
      <c r="Z20" s="177"/>
      <c r="AA20" s="177"/>
      <c r="AB20" s="177"/>
      <c r="AC20" s="177"/>
      <c r="AD20" s="177"/>
      <c r="AE20" s="177"/>
      <c r="AF20" s="177"/>
      <c r="AG20" s="177"/>
    </row>
    <row r="21" spans="1:33" ht="132.6" customHeight="1" x14ac:dyDescent="0.25">
      <c r="A21" s="387"/>
      <c r="B21" s="387"/>
      <c r="C21" s="387"/>
      <c r="D21" s="387"/>
      <c r="E21" s="387"/>
      <c r="F21" s="387"/>
      <c r="G21" s="387"/>
      <c r="H21" s="387"/>
      <c r="I21" s="387"/>
      <c r="J21" s="387"/>
      <c r="K21" s="387"/>
      <c r="L21" s="387"/>
      <c r="M21" s="387"/>
      <c r="N21" s="387"/>
      <c r="O21" s="387"/>
      <c r="P21" s="387"/>
      <c r="Q21" s="387"/>
      <c r="R21" s="387"/>
      <c r="S21" s="177"/>
      <c r="T21" s="177"/>
      <c r="U21" s="177"/>
      <c r="V21" s="177"/>
      <c r="W21" s="177"/>
      <c r="X21" s="177"/>
      <c r="Y21" s="177"/>
      <c r="Z21" s="177"/>
      <c r="AA21" s="177"/>
      <c r="AB21" s="177"/>
      <c r="AC21" s="177"/>
      <c r="AD21" s="177"/>
      <c r="AE21" s="177"/>
      <c r="AF21" s="177"/>
      <c r="AG21" s="177"/>
    </row>
    <row r="22" spans="1:33" x14ac:dyDescent="0.25">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x14ac:dyDescent="0.25">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4" spans="1:33" x14ac:dyDescent="0.2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row>
    <row r="25" spans="1:33" x14ac:dyDescent="0.25">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row>
    <row r="26" spans="1:33" x14ac:dyDescent="0.25">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1:33" x14ac:dyDescent="0.25">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row>
    <row r="28" spans="1:33" x14ac:dyDescent="0.25">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1:33" x14ac:dyDescent="0.25">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row>
    <row r="30" spans="1:33" x14ac:dyDescent="0.2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row>
    <row r="31" spans="1:33" x14ac:dyDescent="0.2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row>
    <row r="32" spans="1:33" x14ac:dyDescent="0.2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row>
    <row r="33" spans="1:33" x14ac:dyDescent="0.2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row>
    <row r="34" spans="1:33" x14ac:dyDescent="0.2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row>
    <row r="35" spans="1:33" x14ac:dyDescent="0.2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row>
    <row r="36" spans="1:33"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row>
    <row r="37" spans="1:33" x14ac:dyDescent="0.2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row>
    <row r="38" spans="1:33" x14ac:dyDescent="0.2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row>
    <row r="39" spans="1:33" x14ac:dyDescent="0.2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33" x14ac:dyDescent="0.2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row>
    <row r="41" spans="1:33" x14ac:dyDescent="0.2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row>
    <row r="42" spans="1:33" x14ac:dyDescent="0.2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x14ac:dyDescent="0.2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x14ac:dyDescent="0.2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x14ac:dyDescent="0.2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x14ac:dyDescent="0.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x14ac:dyDescent="0.2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row>
    <row r="48" spans="1:33" x14ac:dyDescent="0.2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row>
    <row r="49" spans="1:33" x14ac:dyDescent="0.2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1:33" x14ac:dyDescent="0.2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1:33" x14ac:dyDescent="0.2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1:33" x14ac:dyDescent="0.2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row>
    <row r="53" spans="1:33" x14ac:dyDescent="0.2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row>
    <row r="54" spans="1:33" x14ac:dyDescent="0.2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row>
    <row r="55" spans="1:33" x14ac:dyDescent="0.2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3" x14ac:dyDescent="0.2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3" x14ac:dyDescent="0.2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sheetData>
  <sheetProtection algorithmName="SHA-512" hashValue="rlC/tkRrpkChPG5uGOrXrszY+BzheZiL2Dq3/IbVwq2xL7xvG6e6tsiZ5rxgjSuk5+d6rKynTcjGvaknFI1Kiw==" saltValue="Q8U8cCpx2ujNFxj7NeFUPA==" spinCount="100000" sheet="1" objects="1" scenarios="1"/>
  <mergeCells count="10">
    <mergeCell ref="A1:R1"/>
    <mergeCell ref="A19:R21"/>
    <mergeCell ref="A17:R17"/>
    <mergeCell ref="A15:R15"/>
    <mergeCell ref="A4:R4"/>
    <mergeCell ref="A6:R10"/>
    <mergeCell ref="A12:R12"/>
    <mergeCell ref="A13:R13"/>
    <mergeCell ref="A2:R3"/>
    <mergeCell ref="A11:R11"/>
  </mergeCells>
  <conditionalFormatting sqref="V8:V9">
    <cfRule type="expression" dxfId="31" priority="1">
      <formula>#REF!</formula>
    </cfRule>
  </conditionalFormatting>
  <pageMargins left="0.7" right="0.7" top="0.75" bottom="0.75" header="0.3" footer="0.3"/>
  <pageSetup paperSize="9" scale="54" fitToHeight="2"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3DA8-803D-4639-AE2D-6570E21AA562}">
  <sheetPr codeName="Sheet10">
    <tabColor theme="4" tint="0.79998168889431442"/>
    <pageSetUpPr fitToPage="1"/>
  </sheetPr>
  <dimension ref="A1:AI74"/>
  <sheetViews>
    <sheetView zoomScale="90" zoomScaleNormal="90" workbookViewId="0">
      <selection activeCell="B5" sqref="B5:B7"/>
    </sheetView>
  </sheetViews>
  <sheetFormatPr defaultRowHeight="15" x14ac:dyDescent="0.25"/>
  <cols>
    <col min="1" max="1" width="6.42578125" customWidth="1"/>
    <col min="2" max="2" width="15" customWidth="1"/>
    <col min="3" max="3" width="31.42578125" customWidth="1"/>
    <col min="4" max="4" width="167.5703125" customWidth="1"/>
  </cols>
  <sheetData>
    <row r="1" spans="1:35" ht="26.45" customHeight="1" x14ac:dyDescent="0.25">
      <c r="A1" s="478"/>
      <c r="B1" s="478"/>
      <c r="C1" s="478"/>
      <c r="D1" s="478"/>
      <c r="E1" s="152"/>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row>
    <row r="2" spans="1:35" ht="26.45" customHeight="1" x14ac:dyDescent="0.25">
      <c r="A2" s="478"/>
      <c r="B2" s="478"/>
      <c r="C2" s="478"/>
      <c r="D2" s="478"/>
      <c r="E2" s="152"/>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spans="1:35" ht="15.75" thickBot="1" x14ac:dyDescent="0.3">
      <c r="A3" s="354"/>
      <c r="B3" s="354"/>
      <c r="C3" s="354"/>
      <c r="D3" s="354"/>
      <c r="E3" s="354"/>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5" ht="15.75" thickBot="1" x14ac:dyDescent="0.3">
      <c r="A4" s="354"/>
      <c r="B4" s="158" t="s">
        <v>221</v>
      </c>
      <c r="C4" s="159" t="s">
        <v>222</v>
      </c>
      <c r="D4" s="159" t="s">
        <v>223</v>
      </c>
      <c r="E4" s="354"/>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row>
    <row r="5" spans="1:35" x14ac:dyDescent="0.25">
      <c r="A5" s="354"/>
      <c r="B5" s="487" t="s">
        <v>224</v>
      </c>
      <c r="C5" s="154" t="s">
        <v>225</v>
      </c>
      <c r="D5" s="485" t="s">
        <v>227</v>
      </c>
      <c r="E5" s="354"/>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row>
    <row r="6" spans="1:35" x14ac:dyDescent="0.25">
      <c r="A6" s="354"/>
      <c r="B6" s="492"/>
      <c r="C6" s="154"/>
      <c r="D6" s="493"/>
      <c r="E6" s="354"/>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row>
    <row r="7" spans="1:35" ht="45.75" thickBot="1" x14ac:dyDescent="0.3">
      <c r="A7" s="354"/>
      <c r="B7" s="488"/>
      <c r="C7" s="155" t="s">
        <v>226</v>
      </c>
      <c r="D7" s="486"/>
      <c r="E7" s="354"/>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row>
    <row r="8" spans="1:35" ht="30.75" thickBot="1" x14ac:dyDescent="0.3">
      <c r="A8" s="354"/>
      <c r="B8" s="487" t="s">
        <v>228</v>
      </c>
      <c r="C8" s="155" t="s">
        <v>35</v>
      </c>
      <c r="D8" s="156" t="s">
        <v>229</v>
      </c>
      <c r="E8" s="354"/>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row>
    <row r="9" spans="1:35" x14ac:dyDescent="0.25">
      <c r="A9" s="354"/>
      <c r="B9" s="492"/>
      <c r="C9" s="487" t="s">
        <v>33</v>
      </c>
      <c r="D9" s="485" t="s">
        <v>230</v>
      </c>
      <c r="E9" s="354"/>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row>
    <row r="10" spans="1:35" ht="15.75" thickBot="1" x14ac:dyDescent="0.3">
      <c r="A10" s="354"/>
      <c r="B10" s="492"/>
      <c r="C10" s="488"/>
      <c r="D10" s="486"/>
      <c r="E10" s="354"/>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row>
    <row r="11" spans="1:35" ht="75.75" thickBot="1" x14ac:dyDescent="0.3">
      <c r="A11" s="354"/>
      <c r="B11" s="492"/>
      <c r="C11" s="155" t="s">
        <v>231</v>
      </c>
      <c r="D11" s="156" t="s">
        <v>232</v>
      </c>
      <c r="E11" s="354"/>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row>
    <row r="12" spans="1:35" ht="30.75" thickBot="1" x14ac:dyDescent="0.3">
      <c r="A12" s="354"/>
      <c r="B12" s="492"/>
      <c r="C12" s="155" t="s">
        <v>233</v>
      </c>
      <c r="D12" s="156" t="s">
        <v>234</v>
      </c>
      <c r="E12" s="354"/>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row>
    <row r="13" spans="1:35" ht="15.75" thickBot="1" x14ac:dyDescent="0.3">
      <c r="A13" s="354"/>
      <c r="B13" s="492"/>
      <c r="C13" s="155" t="s">
        <v>235</v>
      </c>
      <c r="D13" s="156" t="s">
        <v>236</v>
      </c>
      <c r="E13" s="354"/>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35" ht="15.75" thickBot="1" x14ac:dyDescent="0.3">
      <c r="A14" s="354"/>
      <c r="B14" s="492"/>
      <c r="C14" s="155" t="s">
        <v>237</v>
      </c>
      <c r="D14" s="156" t="s">
        <v>238</v>
      </c>
      <c r="E14" s="354"/>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row>
    <row r="15" spans="1:35" ht="30.75" thickBot="1" x14ac:dyDescent="0.3">
      <c r="A15" s="354"/>
      <c r="B15" s="492"/>
      <c r="C15" s="155" t="s">
        <v>239</v>
      </c>
      <c r="D15" s="156" t="s">
        <v>240</v>
      </c>
      <c r="E15" s="354"/>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row>
    <row r="16" spans="1:35" ht="15.75" thickBot="1" x14ac:dyDescent="0.3">
      <c r="A16" s="354"/>
      <c r="B16" s="492"/>
      <c r="C16" s="155" t="s">
        <v>241</v>
      </c>
      <c r="D16" s="156" t="s">
        <v>242</v>
      </c>
      <c r="E16" s="354"/>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35" ht="30.75" thickBot="1" x14ac:dyDescent="0.3">
      <c r="A17" s="354"/>
      <c r="B17" s="492"/>
      <c r="C17" s="155" t="s">
        <v>243</v>
      </c>
      <c r="D17" s="156" t="s">
        <v>244</v>
      </c>
      <c r="E17" s="354"/>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5" ht="30.75" thickBot="1" x14ac:dyDescent="0.3">
      <c r="A18" s="354"/>
      <c r="B18" s="492"/>
      <c r="C18" s="155" t="s">
        <v>60</v>
      </c>
      <c r="D18" s="156" t="s">
        <v>245</v>
      </c>
      <c r="E18" s="354"/>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row>
    <row r="19" spans="1:35" ht="30.75" thickBot="1" x14ac:dyDescent="0.3">
      <c r="A19" s="354"/>
      <c r="B19" s="492"/>
      <c r="C19" s="155" t="s">
        <v>246</v>
      </c>
      <c r="D19" s="156" t="s">
        <v>247</v>
      </c>
      <c r="E19" s="354"/>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row>
    <row r="20" spans="1:35" ht="30.75" thickBot="1" x14ac:dyDescent="0.3">
      <c r="A20" s="354"/>
      <c r="B20" s="492"/>
      <c r="C20" s="155" t="s">
        <v>81</v>
      </c>
      <c r="D20" s="156" t="s">
        <v>248</v>
      </c>
      <c r="E20" s="354"/>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row>
    <row r="21" spans="1:35" ht="15.75" thickBot="1" x14ac:dyDescent="0.3">
      <c r="A21" s="354"/>
      <c r="B21" s="492"/>
      <c r="C21" s="155" t="s">
        <v>71</v>
      </c>
      <c r="D21" s="156" t="s">
        <v>249</v>
      </c>
      <c r="E21" s="354"/>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row>
    <row r="22" spans="1:35" ht="30.75" thickBot="1" x14ac:dyDescent="0.3">
      <c r="A22" s="354"/>
      <c r="B22" s="492"/>
      <c r="C22" s="155" t="s">
        <v>77</v>
      </c>
      <c r="D22" s="156" t="s">
        <v>250</v>
      </c>
      <c r="E22" s="354"/>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row>
    <row r="23" spans="1:35" ht="30.75" thickBot="1" x14ac:dyDescent="0.3">
      <c r="A23" s="354"/>
      <c r="B23" s="492"/>
      <c r="C23" s="155" t="s">
        <v>251</v>
      </c>
      <c r="D23" s="156" t="s">
        <v>252</v>
      </c>
      <c r="E23" s="354"/>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row>
    <row r="24" spans="1:35" ht="15.75" thickBot="1" x14ac:dyDescent="0.3">
      <c r="A24" s="354"/>
      <c r="B24" s="488"/>
      <c r="C24" s="155" t="s">
        <v>69</v>
      </c>
      <c r="D24" s="156" t="s">
        <v>253</v>
      </c>
      <c r="E24" s="35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row>
    <row r="25" spans="1:35" x14ac:dyDescent="0.25">
      <c r="A25" s="354"/>
      <c r="B25" s="487" t="s">
        <v>254</v>
      </c>
      <c r="C25" s="485" t="s">
        <v>255</v>
      </c>
      <c r="D25" s="360" t="s">
        <v>282</v>
      </c>
      <c r="E25" s="354"/>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row>
    <row r="26" spans="1:35" x14ac:dyDescent="0.25">
      <c r="A26" s="354"/>
      <c r="B26" s="492"/>
      <c r="C26" s="493"/>
      <c r="D26" s="361" t="s">
        <v>281</v>
      </c>
      <c r="E26" s="354"/>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row>
    <row r="27" spans="1:35" ht="45.75" thickBot="1" x14ac:dyDescent="0.3">
      <c r="A27" s="354"/>
      <c r="B27" s="492"/>
      <c r="C27" s="156" t="s">
        <v>256</v>
      </c>
      <c r="D27" s="351" t="s">
        <v>257</v>
      </c>
      <c r="E27" s="354"/>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row>
    <row r="28" spans="1:35" ht="15" customHeight="1" x14ac:dyDescent="0.25">
      <c r="A28" s="354"/>
      <c r="B28" s="492"/>
      <c r="C28" s="489" t="s">
        <v>258</v>
      </c>
      <c r="D28" s="494" t="s">
        <v>280</v>
      </c>
      <c r="E28" s="359"/>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35" ht="23.85" customHeight="1" x14ac:dyDescent="0.25">
      <c r="A29" s="354"/>
      <c r="B29" s="492"/>
      <c r="C29" s="490"/>
      <c r="D29" s="494"/>
      <c r="E29" s="359"/>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5" ht="15.75" thickBot="1" x14ac:dyDescent="0.3">
      <c r="A30" s="354"/>
      <c r="B30" s="492"/>
      <c r="C30" s="491"/>
      <c r="D30" s="362" t="s">
        <v>281</v>
      </c>
      <c r="E30" s="359"/>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x14ac:dyDescent="0.25">
      <c r="A31" s="354"/>
      <c r="B31" s="492"/>
      <c r="C31" s="485" t="s">
        <v>259</v>
      </c>
      <c r="D31" s="485" t="s">
        <v>260</v>
      </c>
      <c r="E31" s="359"/>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5.75" thickBot="1" x14ac:dyDescent="0.3">
      <c r="A32" s="354"/>
      <c r="B32" s="492"/>
      <c r="C32" s="486"/>
      <c r="D32" s="486"/>
      <c r="E32" s="359"/>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1:35" x14ac:dyDescent="0.25">
      <c r="A33" s="354"/>
      <c r="B33" s="492"/>
      <c r="C33" s="487" t="s">
        <v>261</v>
      </c>
      <c r="D33" s="485" t="s">
        <v>262</v>
      </c>
      <c r="E33" s="359"/>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1:35" ht="15.75" thickBot="1" x14ac:dyDescent="0.3">
      <c r="A34" s="354"/>
      <c r="B34" s="492"/>
      <c r="C34" s="488"/>
      <c r="D34" s="486"/>
      <c r="E34" s="359"/>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1:35" ht="15.75" thickBot="1" x14ac:dyDescent="0.3">
      <c r="A35" s="354"/>
      <c r="B35" s="492"/>
      <c r="C35" s="155" t="s">
        <v>263</v>
      </c>
      <c r="D35" s="351" t="s">
        <v>264</v>
      </c>
      <c r="E35" s="359"/>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1:35" x14ac:dyDescent="0.25">
      <c r="A36" s="354"/>
      <c r="B36" s="492"/>
      <c r="C36" s="487" t="s">
        <v>265</v>
      </c>
      <c r="D36" s="485" t="s">
        <v>266</v>
      </c>
      <c r="E36" s="354"/>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1:35" x14ac:dyDescent="0.25">
      <c r="A37" s="354"/>
      <c r="B37" s="492"/>
      <c r="C37" s="492"/>
      <c r="D37" s="493"/>
      <c r="E37" s="354"/>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5" ht="15.75" thickBot="1" x14ac:dyDescent="0.3">
      <c r="A38" s="354"/>
      <c r="B38" s="488"/>
      <c r="C38" s="488"/>
      <c r="D38" s="486"/>
      <c r="E38" s="354"/>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1:35" ht="30" x14ac:dyDescent="0.25">
      <c r="A39" s="354"/>
      <c r="B39" s="153" t="s">
        <v>267</v>
      </c>
      <c r="C39" s="487" t="s">
        <v>269</v>
      </c>
      <c r="D39" s="493" t="s">
        <v>270</v>
      </c>
      <c r="E39" s="354"/>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1:35" ht="60.75" thickBot="1" x14ac:dyDescent="0.3">
      <c r="A40" s="354"/>
      <c r="B40" s="157" t="s">
        <v>268</v>
      </c>
      <c r="C40" s="488"/>
      <c r="D40" s="486"/>
      <c r="E40" s="354"/>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41" spans="1:35" x14ac:dyDescent="0.25">
      <c r="A41" s="354"/>
      <c r="B41" s="153" t="s">
        <v>271</v>
      </c>
      <c r="C41" s="487" t="s">
        <v>33</v>
      </c>
      <c r="D41" s="485" t="s">
        <v>273</v>
      </c>
      <c r="E41" s="354"/>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row>
    <row r="42" spans="1:35" ht="84.6" customHeight="1" thickBot="1" x14ac:dyDescent="0.3">
      <c r="A42" s="354"/>
      <c r="B42" s="157" t="s">
        <v>272</v>
      </c>
      <c r="C42" s="488"/>
      <c r="D42" s="486"/>
      <c r="E42" s="354"/>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row>
    <row r="43" spans="1:35" x14ac:dyDescent="0.25">
      <c r="A43" s="354"/>
      <c r="B43" s="487" t="s">
        <v>274</v>
      </c>
      <c r="C43" s="487" t="s">
        <v>225</v>
      </c>
      <c r="D43" s="487" t="s">
        <v>275</v>
      </c>
      <c r="E43" s="354"/>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1:35" ht="15.75" thickBot="1" x14ac:dyDescent="0.3">
      <c r="A44" s="354"/>
      <c r="B44" s="488"/>
      <c r="C44" s="488"/>
      <c r="D44" s="488"/>
      <c r="E44" s="354"/>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5" x14ac:dyDescent="0.25">
      <c r="A45" s="354"/>
      <c r="B45" s="489" t="s">
        <v>276</v>
      </c>
      <c r="C45" s="489"/>
      <c r="D45" s="163" t="s">
        <v>284</v>
      </c>
      <c r="E45" s="354"/>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1:35" ht="15.75" thickBot="1" x14ac:dyDescent="0.3">
      <c r="A46" s="354"/>
      <c r="B46" s="491"/>
      <c r="C46" s="491"/>
      <c r="D46" s="164" t="s">
        <v>283</v>
      </c>
      <c r="E46" s="354"/>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5" x14ac:dyDescent="0.25">
      <c r="A47" s="354"/>
      <c r="B47" s="487" t="s">
        <v>277</v>
      </c>
      <c r="C47" s="487" t="s">
        <v>225</v>
      </c>
      <c r="D47" s="487" t="s">
        <v>278</v>
      </c>
      <c r="E47" s="354"/>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1:35" ht="15.75" thickBot="1" x14ac:dyDescent="0.3">
      <c r="A48" s="354"/>
      <c r="B48" s="488"/>
      <c r="C48" s="488"/>
      <c r="D48" s="488"/>
      <c r="E48" s="354"/>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row r="49" spans="1:35" x14ac:dyDescent="0.25">
      <c r="A49" s="354"/>
      <c r="B49" s="357" t="s">
        <v>279</v>
      </c>
      <c r="C49" s="354"/>
      <c r="D49" s="354"/>
      <c r="E49" s="354"/>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row>
    <row r="50" spans="1:35" x14ac:dyDescent="0.25">
      <c r="A50" s="354"/>
      <c r="B50" s="358"/>
      <c r="C50" s="354"/>
      <c r="D50" s="354"/>
      <c r="E50" s="354"/>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row>
    <row r="51" spans="1:35" x14ac:dyDescent="0.25">
      <c r="A51" s="354"/>
      <c r="B51" s="357"/>
      <c r="C51" s="354"/>
      <c r="D51" s="354"/>
      <c r="E51" s="354"/>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35" x14ac:dyDescent="0.25">
      <c r="A52" s="354"/>
      <c r="B52" s="357"/>
      <c r="C52" s="354"/>
      <c r="D52" s="354"/>
      <c r="E52" s="354"/>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35" x14ac:dyDescent="0.25">
      <c r="A53" s="354"/>
      <c r="B53" s="357"/>
      <c r="C53" s="354"/>
      <c r="D53" s="354"/>
      <c r="E53" s="354"/>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35" x14ac:dyDescent="0.25">
      <c r="A54" s="354"/>
      <c r="B54" s="357"/>
      <c r="C54" s="354"/>
      <c r="D54" s="354"/>
      <c r="E54" s="354"/>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row>
    <row r="55" spans="1:35" x14ac:dyDescent="0.2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35" x14ac:dyDescent="0.2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35" x14ac:dyDescent="0.2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35" x14ac:dyDescent="0.2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35" x14ac:dyDescent="0.2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5" x14ac:dyDescent="0.2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row>
    <row r="61" spans="1:35" x14ac:dyDescent="0.2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row>
    <row r="62" spans="1:35" x14ac:dyDescent="0.2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row>
    <row r="63" spans="1:35" x14ac:dyDescent="0.2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row>
    <row r="64" spans="1:35" x14ac:dyDescent="0.2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x14ac:dyDescent="0.2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row>
    <row r="66" spans="1:35" x14ac:dyDescent="0.2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row>
    <row r="67" spans="1:35" x14ac:dyDescent="0.2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row>
    <row r="68" spans="1:35" x14ac:dyDescent="0.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row>
    <row r="69" spans="1:35"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row>
    <row r="70" spans="1:35" x14ac:dyDescent="0.2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row>
    <row r="71" spans="1:35" x14ac:dyDescent="0.2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row>
    <row r="72" spans="1:35" x14ac:dyDescent="0.2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row>
    <row r="73" spans="1:35" x14ac:dyDescent="0.25">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row>
    <row r="74" spans="1:35" ht="28.35" customHeight="1" x14ac:dyDescent="0.25">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row>
  </sheetData>
  <sheetProtection algorithmName="SHA-512" hashValue="B6GC3CsTgDIWfIjAMn5uesaE0WmZ/iHP5APefNM+fxITT4LPUNCpGKiHr4IXknJBrF4quF7AeopE1tbnwOSl0Q==" saltValue="6UAceoon3h9rMbhQO3A7MQ==" spinCount="100000" sheet="1" objects="1" scenarios="1"/>
  <mergeCells count="28">
    <mergeCell ref="B47:B48"/>
    <mergeCell ref="C47:C48"/>
    <mergeCell ref="D47:D48"/>
    <mergeCell ref="D33:D34"/>
    <mergeCell ref="C36:C38"/>
    <mergeCell ref="D36:D38"/>
    <mergeCell ref="C39:C40"/>
    <mergeCell ref="D39:D40"/>
    <mergeCell ref="C41:C42"/>
    <mergeCell ref="D41:D42"/>
    <mergeCell ref="B45:B46"/>
    <mergeCell ref="C45:C46"/>
    <mergeCell ref="B25:B38"/>
    <mergeCell ref="C25:C26"/>
    <mergeCell ref="D28:D29"/>
    <mergeCell ref="C31:C32"/>
    <mergeCell ref="D31:D32"/>
    <mergeCell ref="C33:C34"/>
    <mergeCell ref="A1:D2"/>
    <mergeCell ref="B43:B44"/>
    <mergeCell ref="C43:C44"/>
    <mergeCell ref="D43:D44"/>
    <mergeCell ref="C9:C10"/>
    <mergeCell ref="D9:D10"/>
    <mergeCell ref="C28:C30"/>
    <mergeCell ref="B5:B7"/>
    <mergeCell ref="D5:D7"/>
    <mergeCell ref="B8:B24"/>
  </mergeCells>
  <hyperlinks>
    <hyperlink ref="D30" r:id="rId1" xr:uid="{29439687-ABBF-4060-8CEC-4BCE477AB18C}"/>
    <hyperlink ref="D26" r:id="rId2" xr:uid="{24A44604-75FE-4157-B414-FA89A7B927E5}"/>
    <hyperlink ref="D46" r:id="rId3" xr:uid="{80618719-41B9-4DBA-BAAE-5B2956D57540}"/>
  </hyperlinks>
  <pageMargins left="0.7" right="0.7" top="0.75" bottom="0.75" header="0.3" footer="0.3"/>
  <pageSetup paperSize="9" scale="20" fitToHeight="3"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8091-E9D0-4BB5-9979-8B6C84ABAB19}">
  <sheetPr codeName="Sheet7"/>
  <dimension ref="B1:BK340"/>
  <sheetViews>
    <sheetView topLeftCell="B1" workbookViewId="0">
      <pane xSplit="1" ySplit="5" topLeftCell="C6" activePane="bottomRight" state="frozen"/>
      <selection activeCell="B1" sqref="B1"/>
      <selection pane="topRight" activeCell="C1" sqref="C1"/>
      <selection pane="bottomLeft" activeCell="B6" sqref="B6"/>
      <selection pane="bottomRight" activeCell="B3" sqref="B3"/>
    </sheetView>
  </sheetViews>
  <sheetFormatPr defaultRowHeight="15" x14ac:dyDescent="0.25"/>
  <cols>
    <col min="2" max="2" width="21.5703125" customWidth="1"/>
    <col min="3" max="3" width="13.42578125" customWidth="1"/>
    <col min="4" max="5" width="11" customWidth="1"/>
    <col min="6" max="6" width="15" customWidth="1"/>
    <col min="7" max="11" width="11" customWidth="1"/>
    <col min="12" max="12" width="14" customWidth="1"/>
    <col min="13" max="13" width="11" customWidth="1"/>
    <col min="14" max="17" width="12" customWidth="1"/>
    <col min="18" max="18" width="21.5703125" customWidth="1"/>
    <col min="19" max="23" width="12" customWidth="1"/>
    <col min="25" max="25" width="10.5703125" customWidth="1"/>
    <col min="26" max="27" width="12.42578125" customWidth="1"/>
    <col min="28" max="28" width="14.42578125" customWidth="1"/>
    <col min="29" max="30" width="16" customWidth="1"/>
    <col min="31" max="32" width="12.42578125" customWidth="1"/>
    <col min="33" max="34" width="16" customWidth="1"/>
    <col min="35" max="35" width="12.42578125" customWidth="1"/>
    <col min="36" max="36" width="10.5703125" customWidth="1"/>
    <col min="37" max="37" width="12.42578125" customWidth="1"/>
    <col min="38" max="39" width="13.42578125" customWidth="1"/>
    <col min="40" max="40" width="16" customWidth="1"/>
    <col min="41" max="42" width="17" customWidth="1"/>
  </cols>
  <sheetData>
    <row r="1" spans="2:63" ht="6" customHeight="1" x14ac:dyDescent="0.25">
      <c r="B1" s="177"/>
      <c r="X1" s="177"/>
      <c r="AQ1" s="177"/>
      <c r="AR1" s="177"/>
      <c r="AS1" s="177"/>
      <c r="AT1" s="177"/>
      <c r="AU1" s="177"/>
      <c r="AV1" s="177"/>
      <c r="AW1" s="177"/>
      <c r="AX1" s="177"/>
      <c r="AY1" s="177"/>
      <c r="AZ1" s="177"/>
    </row>
    <row r="2" spans="2:63" hidden="1" x14ac:dyDescent="0.25">
      <c r="X2" s="177"/>
      <c r="AQ2" s="177"/>
      <c r="AR2" s="177"/>
      <c r="AS2" s="177"/>
      <c r="AT2" s="177"/>
      <c r="AU2" s="177"/>
      <c r="AV2" s="177"/>
      <c r="AW2" s="177"/>
      <c r="AX2" s="177"/>
      <c r="AY2" s="177"/>
      <c r="AZ2" s="177"/>
    </row>
    <row r="3" spans="2:63" x14ac:dyDescent="0.25">
      <c r="B3" s="177"/>
      <c r="C3" s="507" t="s">
        <v>173</v>
      </c>
      <c r="D3" s="508"/>
      <c r="E3" s="508"/>
      <c r="F3" s="509" t="s">
        <v>158</v>
      </c>
      <c r="G3" s="510"/>
      <c r="H3" s="510"/>
      <c r="I3" s="510"/>
      <c r="J3" s="510"/>
      <c r="K3" s="510"/>
      <c r="L3" s="509" t="s">
        <v>160</v>
      </c>
      <c r="M3" s="510"/>
      <c r="N3" s="510"/>
      <c r="O3" s="510"/>
      <c r="P3" s="509" t="s">
        <v>162</v>
      </c>
      <c r="Q3" s="510"/>
      <c r="R3" s="509" t="s">
        <v>164</v>
      </c>
      <c r="S3" s="510"/>
      <c r="T3" s="510"/>
      <c r="U3" s="510"/>
      <c r="V3" s="510"/>
      <c r="W3" s="510"/>
      <c r="X3" s="177"/>
      <c r="Y3" s="504" t="s">
        <v>159</v>
      </c>
      <c r="Z3" s="505"/>
      <c r="AA3" s="505"/>
      <c r="AB3" s="505"/>
      <c r="AC3" s="505"/>
      <c r="AD3" s="506"/>
      <c r="AE3" s="504" t="s">
        <v>161</v>
      </c>
      <c r="AF3" s="505"/>
      <c r="AG3" s="505"/>
      <c r="AH3" s="506"/>
      <c r="AI3" s="504" t="s">
        <v>163</v>
      </c>
      <c r="AJ3" s="506"/>
      <c r="AK3" s="504" t="s">
        <v>165</v>
      </c>
      <c r="AL3" s="505"/>
      <c r="AM3" s="505"/>
      <c r="AN3" s="505"/>
      <c r="AO3" s="505"/>
      <c r="AP3" s="506"/>
      <c r="AQ3" s="177"/>
      <c r="AR3" s="177"/>
      <c r="AS3" s="177"/>
      <c r="AT3" s="177"/>
      <c r="AU3" s="177"/>
      <c r="AV3" s="177"/>
      <c r="AW3" s="177"/>
      <c r="AX3" s="177"/>
      <c r="AY3" s="177"/>
      <c r="AZ3" s="177"/>
    </row>
    <row r="4" spans="2:63" ht="19.5" hidden="1" customHeight="1" thickBot="1" x14ac:dyDescent="0.3">
      <c r="B4" t="s">
        <v>308</v>
      </c>
      <c r="C4" s="124" t="s">
        <v>173</v>
      </c>
      <c r="D4" s="207" t="s">
        <v>176</v>
      </c>
      <c r="E4" s="208" t="s">
        <v>315</v>
      </c>
      <c r="F4" s="42" t="s">
        <v>158</v>
      </c>
      <c r="G4" s="42" t="s">
        <v>316</v>
      </c>
      <c r="H4" s="42" t="s">
        <v>317</v>
      </c>
      <c r="I4" s="42" t="s">
        <v>318</v>
      </c>
      <c r="J4" s="42" t="s">
        <v>351</v>
      </c>
      <c r="K4" s="42" t="s">
        <v>352</v>
      </c>
      <c r="L4" s="42" t="s">
        <v>160</v>
      </c>
      <c r="M4" s="42" t="s">
        <v>353</v>
      </c>
      <c r="N4" s="42" t="s">
        <v>354</v>
      </c>
      <c r="O4" s="42" t="s">
        <v>355</v>
      </c>
      <c r="P4" s="42" t="s">
        <v>162</v>
      </c>
      <c r="Q4" s="42" t="s">
        <v>356</v>
      </c>
      <c r="R4" s="42" t="s">
        <v>164</v>
      </c>
      <c r="S4" s="42" t="s">
        <v>357</v>
      </c>
      <c r="T4" s="42" t="s">
        <v>358</v>
      </c>
      <c r="U4" s="42" t="s">
        <v>359</v>
      </c>
      <c r="V4" s="42" t="s">
        <v>360</v>
      </c>
      <c r="W4" s="43" t="s">
        <v>361</v>
      </c>
      <c r="X4" s="363"/>
      <c r="Y4" s="497" t="s">
        <v>159</v>
      </c>
      <c r="Z4" s="498"/>
      <c r="AA4" s="498"/>
      <c r="AB4" s="498"/>
      <c r="AC4" s="498"/>
      <c r="AD4" s="499"/>
      <c r="AE4" s="497" t="s">
        <v>161</v>
      </c>
      <c r="AF4" s="498"/>
      <c r="AG4" s="498"/>
      <c r="AH4" s="499"/>
      <c r="AI4" s="497" t="s">
        <v>163</v>
      </c>
      <c r="AJ4" s="499"/>
      <c r="AK4" s="497" t="s">
        <v>165</v>
      </c>
      <c r="AL4" s="498"/>
      <c r="AM4" s="498"/>
      <c r="AN4" s="498"/>
      <c r="AO4" s="498"/>
      <c r="AP4" s="499"/>
      <c r="AQ4" s="363"/>
      <c r="AR4" s="363"/>
      <c r="AS4" s="363"/>
      <c r="AT4" s="363"/>
      <c r="AU4" s="363"/>
      <c r="AV4" s="177"/>
      <c r="AW4" s="364" t="s">
        <v>166</v>
      </c>
      <c r="AX4" s="365" t="s">
        <v>167</v>
      </c>
      <c r="AY4" s="365" t="s">
        <v>168</v>
      </c>
      <c r="AZ4" s="365" t="s">
        <v>169</v>
      </c>
      <c r="BA4" s="132" t="s">
        <v>168</v>
      </c>
      <c r="BB4" s="133"/>
      <c r="BC4" s="500" t="s">
        <v>170</v>
      </c>
      <c r="BD4" s="501"/>
      <c r="BE4" s="501"/>
      <c r="BF4" s="502"/>
      <c r="BH4" s="503" t="s">
        <v>171</v>
      </c>
      <c r="BI4" s="495"/>
      <c r="BJ4" s="495" t="s">
        <v>172</v>
      </c>
      <c r="BK4" s="496"/>
    </row>
    <row r="5" spans="2:63" ht="30" x14ac:dyDescent="0.25">
      <c r="B5" s="177"/>
      <c r="C5" s="232" t="s">
        <v>9</v>
      </c>
      <c r="D5" s="232" t="s">
        <v>10</v>
      </c>
      <c r="E5" s="232" t="s">
        <v>11</v>
      </c>
      <c r="F5" s="233" t="s">
        <v>15</v>
      </c>
      <c r="G5" s="232" t="s">
        <v>16</v>
      </c>
      <c r="H5" s="232" t="s">
        <v>17</v>
      </c>
      <c r="I5" s="232" t="s">
        <v>18</v>
      </c>
      <c r="J5" s="232" t="s">
        <v>19</v>
      </c>
      <c r="K5" s="232" t="s">
        <v>20</v>
      </c>
      <c r="L5" s="232" t="s">
        <v>23</v>
      </c>
      <c r="M5" s="232" t="s">
        <v>24</v>
      </c>
      <c r="N5" s="232" t="s">
        <v>25</v>
      </c>
      <c r="O5" s="232" t="s">
        <v>26</v>
      </c>
      <c r="P5" s="232" t="s">
        <v>28</v>
      </c>
      <c r="Q5" s="232" t="s">
        <v>29</v>
      </c>
      <c r="R5" s="232" t="s">
        <v>31</v>
      </c>
      <c r="S5" s="232" t="s">
        <v>16</v>
      </c>
      <c r="T5" s="232" t="s">
        <v>17</v>
      </c>
      <c r="U5" s="232" t="s">
        <v>32</v>
      </c>
      <c r="V5" s="232" t="s">
        <v>19</v>
      </c>
      <c r="W5" s="234" t="s">
        <v>20</v>
      </c>
      <c r="X5" s="363"/>
      <c r="Y5" s="225" t="s">
        <v>15</v>
      </c>
      <c r="Z5" s="226" t="s">
        <v>16</v>
      </c>
      <c r="AA5" s="226" t="s">
        <v>17</v>
      </c>
      <c r="AB5" s="226" t="s">
        <v>18</v>
      </c>
      <c r="AC5" s="226" t="s">
        <v>19</v>
      </c>
      <c r="AD5" s="227" t="s">
        <v>20</v>
      </c>
      <c r="AE5" s="228" t="s">
        <v>23</v>
      </c>
      <c r="AF5" s="228" t="s">
        <v>24</v>
      </c>
      <c r="AG5" s="228" t="s">
        <v>25</v>
      </c>
      <c r="AH5" s="229" t="s">
        <v>26</v>
      </c>
      <c r="AI5" s="228" t="s">
        <v>28</v>
      </c>
      <c r="AJ5" s="230" t="s">
        <v>29</v>
      </c>
      <c r="AK5" s="228" t="s">
        <v>31</v>
      </c>
      <c r="AL5" s="228" t="s">
        <v>362</v>
      </c>
      <c r="AM5" s="228" t="s">
        <v>363</v>
      </c>
      <c r="AN5" s="228" t="s">
        <v>32</v>
      </c>
      <c r="AO5" s="228" t="s">
        <v>364</v>
      </c>
      <c r="AP5" s="228" t="s">
        <v>365</v>
      </c>
      <c r="AQ5" s="363"/>
      <c r="AR5" s="363"/>
      <c r="AS5" s="363"/>
      <c r="AT5" s="363"/>
      <c r="AU5" s="363"/>
      <c r="AV5" s="177"/>
      <c r="AW5" s="177"/>
      <c r="AX5" s="177"/>
      <c r="AY5" s="177"/>
      <c r="AZ5" s="177"/>
    </row>
    <row r="6" spans="2:63" x14ac:dyDescent="0.25">
      <c r="B6" s="368" t="s">
        <v>33</v>
      </c>
      <c r="C6" s="140">
        <v>2200</v>
      </c>
      <c r="D6" s="140">
        <v>2200</v>
      </c>
      <c r="E6" s="140">
        <v>2200</v>
      </c>
      <c r="F6" s="129">
        <v>2820</v>
      </c>
      <c r="G6" s="130">
        <v>2855</v>
      </c>
      <c r="H6" s="129">
        <v>2855</v>
      </c>
      <c r="I6" s="130">
        <v>2768</v>
      </c>
      <c r="J6" s="129">
        <v>2803</v>
      </c>
      <c r="K6" s="130">
        <v>2803</v>
      </c>
      <c r="L6" s="130">
        <v>2623</v>
      </c>
      <c r="M6" s="130">
        <v>2140</v>
      </c>
      <c r="N6" s="130">
        <v>2767</v>
      </c>
      <c r="O6" s="130">
        <v>2474</v>
      </c>
      <c r="P6" s="130">
        <v>2820</v>
      </c>
      <c r="Q6" s="130">
        <v>2803</v>
      </c>
      <c r="R6" s="130">
        <v>2380</v>
      </c>
      <c r="S6" s="130">
        <v>2150</v>
      </c>
      <c r="T6" s="130">
        <v>2110</v>
      </c>
      <c r="U6" s="130">
        <v>2380</v>
      </c>
      <c r="V6" s="130">
        <v>2150</v>
      </c>
      <c r="W6" s="224">
        <v>2110</v>
      </c>
      <c r="X6" s="177"/>
      <c r="Y6" s="16" t="s">
        <v>44</v>
      </c>
      <c r="Z6" s="18" t="s">
        <v>44</v>
      </c>
      <c r="AA6" s="18" t="s">
        <v>44</v>
      </c>
      <c r="AB6" s="18" t="s">
        <v>44</v>
      </c>
      <c r="AC6" s="18" t="s">
        <v>44</v>
      </c>
      <c r="AD6" s="17" t="s">
        <v>44</v>
      </c>
      <c r="AE6" s="18" t="s">
        <v>44</v>
      </c>
      <c r="AF6" s="18" t="s">
        <v>44</v>
      </c>
      <c r="AG6" s="18" t="s">
        <v>44</v>
      </c>
      <c r="AH6" s="17" t="s">
        <v>44</v>
      </c>
      <c r="AI6" s="18" t="s">
        <v>44</v>
      </c>
      <c r="AJ6" s="17" t="s">
        <v>44</v>
      </c>
      <c r="AK6" s="18" t="s">
        <v>44</v>
      </c>
      <c r="AL6" s="18" t="s">
        <v>44</v>
      </c>
      <c r="AM6" s="18" t="s">
        <v>44</v>
      </c>
      <c r="AN6" s="18" t="s">
        <v>44</v>
      </c>
      <c r="AO6" s="18" t="s">
        <v>44</v>
      </c>
      <c r="AP6" s="18" t="s">
        <v>44</v>
      </c>
      <c r="AQ6" s="177"/>
      <c r="AR6" s="177"/>
      <c r="AS6" s="177"/>
      <c r="AT6" s="177"/>
      <c r="AU6" s="177"/>
      <c r="AV6" s="177"/>
      <c r="AW6" s="177"/>
      <c r="AX6" s="177"/>
      <c r="AY6" s="177"/>
      <c r="AZ6" s="177"/>
    </row>
    <row r="7" spans="2:63" x14ac:dyDescent="0.25">
      <c r="B7" s="136" t="s">
        <v>35</v>
      </c>
      <c r="C7" s="140">
        <v>75</v>
      </c>
      <c r="D7" s="140">
        <v>85</v>
      </c>
      <c r="E7" s="140">
        <v>100</v>
      </c>
      <c r="F7" s="129">
        <v>71</v>
      </c>
      <c r="G7" s="130">
        <v>71</v>
      </c>
      <c r="H7" s="129">
        <v>71</v>
      </c>
      <c r="I7" s="130">
        <v>71</v>
      </c>
      <c r="J7" s="129">
        <v>71</v>
      </c>
      <c r="K7" s="130">
        <v>71</v>
      </c>
      <c r="L7" s="130">
        <v>61.2</v>
      </c>
      <c r="M7" s="130">
        <v>61.5</v>
      </c>
      <c r="N7" s="130">
        <v>66.2</v>
      </c>
      <c r="O7" s="130">
        <v>66.5</v>
      </c>
      <c r="P7" s="130">
        <v>65</v>
      </c>
      <c r="Q7" s="130">
        <v>68</v>
      </c>
      <c r="R7" s="130">
        <v>58</v>
      </c>
      <c r="S7" s="130">
        <v>60</v>
      </c>
      <c r="T7" s="130">
        <v>60</v>
      </c>
      <c r="U7" s="130">
        <v>63</v>
      </c>
      <c r="V7" s="130">
        <v>67</v>
      </c>
      <c r="W7" s="224">
        <v>67</v>
      </c>
      <c r="X7" s="177"/>
      <c r="Y7" s="16" t="s">
        <v>44</v>
      </c>
      <c r="Z7" s="18" t="s">
        <v>44</v>
      </c>
      <c r="AA7" s="18" t="s">
        <v>44</v>
      </c>
      <c r="AB7" s="18" t="s">
        <v>44</v>
      </c>
      <c r="AC7" s="18" t="s">
        <v>44</v>
      </c>
      <c r="AD7" s="17" t="s">
        <v>44</v>
      </c>
      <c r="AE7" s="18" t="s">
        <v>44</v>
      </c>
      <c r="AF7" s="18" t="s">
        <v>44</v>
      </c>
      <c r="AG7" s="18" t="s">
        <v>44</v>
      </c>
      <c r="AH7" s="17" t="s">
        <v>44</v>
      </c>
      <c r="AI7" s="18" t="s">
        <v>44</v>
      </c>
      <c r="AJ7" s="17" t="s">
        <v>44</v>
      </c>
      <c r="AK7" s="18" t="s">
        <v>44</v>
      </c>
      <c r="AL7" s="18" t="s">
        <v>44</v>
      </c>
      <c r="AM7" s="18" t="s">
        <v>44</v>
      </c>
      <c r="AN7" s="18" t="s">
        <v>44</v>
      </c>
      <c r="AO7" s="18" t="s">
        <v>44</v>
      </c>
      <c r="AP7" s="18" t="s">
        <v>44</v>
      </c>
      <c r="AQ7" s="177"/>
      <c r="AR7" s="177"/>
      <c r="AS7" s="177"/>
      <c r="AT7" s="177"/>
      <c r="AU7" s="177"/>
      <c r="AV7" s="177"/>
      <c r="AW7" s="177"/>
      <c r="AX7" s="177"/>
      <c r="AY7" s="177"/>
      <c r="AZ7" s="177"/>
    </row>
    <row r="8" spans="2:63" x14ac:dyDescent="0.25">
      <c r="B8" s="368" t="s">
        <v>37</v>
      </c>
      <c r="C8" s="140"/>
      <c r="D8" s="140"/>
      <c r="E8" s="140"/>
      <c r="F8" s="129"/>
      <c r="G8" s="130"/>
      <c r="H8" s="129"/>
      <c r="I8" s="130"/>
      <c r="J8" s="129"/>
      <c r="K8" s="130"/>
      <c r="L8" s="130"/>
      <c r="M8" s="130"/>
      <c r="N8" s="130"/>
      <c r="O8" s="130"/>
      <c r="P8" s="130"/>
      <c r="Q8" s="130"/>
      <c r="R8" s="130"/>
      <c r="S8" s="130"/>
      <c r="T8" s="130"/>
      <c r="U8" s="130"/>
      <c r="V8" s="130"/>
      <c r="W8" s="224"/>
      <c r="X8" s="177"/>
      <c r="Y8" s="16" t="s">
        <v>44</v>
      </c>
      <c r="Z8" s="18" t="s">
        <v>44</v>
      </c>
      <c r="AA8" s="18" t="s">
        <v>44</v>
      </c>
      <c r="AB8" s="18" t="s">
        <v>44</v>
      </c>
      <c r="AC8" s="18" t="s">
        <v>44</v>
      </c>
      <c r="AD8" s="17" t="s">
        <v>44</v>
      </c>
      <c r="AE8" s="18" t="s">
        <v>44</v>
      </c>
      <c r="AF8" s="18" t="s">
        <v>44</v>
      </c>
      <c r="AG8" s="18" t="s">
        <v>44</v>
      </c>
      <c r="AH8" s="17" t="s">
        <v>44</v>
      </c>
      <c r="AI8" s="18" t="s">
        <v>44</v>
      </c>
      <c r="AJ8" s="17" t="s">
        <v>44</v>
      </c>
      <c r="AK8" s="18" t="s">
        <v>44</v>
      </c>
      <c r="AL8" s="18" t="s">
        <v>44</v>
      </c>
      <c r="AM8" s="18" t="s">
        <v>44</v>
      </c>
      <c r="AN8" s="18" t="s">
        <v>44</v>
      </c>
      <c r="AO8" s="18" t="s">
        <v>44</v>
      </c>
      <c r="AP8" s="18" t="s">
        <v>44</v>
      </c>
      <c r="AQ8" s="177"/>
      <c r="AR8" s="177"/>
      <c r="AS8" s="177"/>
      <c r="AT8" s="177"/>
      <c r="AU8" s="177"/>
      <c r="AV8" s="177"/>
      <c r="AW8" s="177"/>
      <c r="AX8" s="177"/>
      <c r="AY8" s="177"/>
      <c r="AZ8" s="177"/>
    </row>
    <row r="9" spans="2:63" x14ac:dyDescent="0.25">
      <c r="B9" s="136" t="s">
        <v>38</v>
      </c>
      <c r="C9" s="140">
        <v>75</v>
      </c>
      <c r="D9" s="140">
        <v>75</v>
      </c>
      <c r="E9" s="140">
        <v>75</v>
      </c>
      <c r="F9" s="129"/>
      <c r="G9" s="130"/>
      <c r="H9" s="129"/>
      <c r="I9" s="130"/>
      <c r="J9" s="129"/>
      <c r="K9" s="130"/>
      <c r="L9" s="130" t="s">
        <v>39</v>
      </c>
      <c r="M9" s="130"/>
      <c r="N9" s="130"/>
      <c r="O9" s="130"/>
      <c r="P9" s="130">
        <v>86</v>
      </c>
      <c r="Q9" s="130">
        <v>86</v>
      </c>
      <c r="R9" s="130"/>
      <c r="S9" s="130"/>
      <c r="T9" s="130"/>
      <c r="U9" s="130"/>
      <c r="V9" s="130"/>
      <c r="W9" s="224"/>
      <c r="X9" s="177"/>
      <c r="Y9" s="16" t="s">
        <v>44</v>
      </c>
      <c r="Z9" s="18" t="s">
        <v>44</v>
      </c>
      <c r="AA9" s="18" t="s">
        <v>44</v>
      </c>
      <c r="AB9" s="18" t="s">
        <v>44</v>
      </c>
      <c r="AC9" s="18" t="s">
        <v>44</v>
      </c>
      <c r="AD9" s="17" t="s">
        <v>44</v>
      </c>
      <c r="AE9" s="18" t="s">
        <v>44</v>
      </c>
      <c r="AF9" s="18" t="s">
        <v>44</v>
      </c>
      <c r="AG9" s="18" t="s">
        <v>44</v>
      </c>
      <c r="AH9" s="17" t="s">
        <v>44</v>
      </c>
      <c r="AI9" s="18" t="s">
        <v>44</v>
      </c>
      <c r="AJ9" s="17" t="s">
        <v>44</v>
      </c>
      <c r="AK9" s="18" t="s">
        <v>44</v>
      </c>
      <c r="AL9" s="18" t="s">
        <v>44</v>
      </c>
      <c r="AM9" s="18" t="s">
        <v>44</v>
      </c>
      <c r="AN9" s="18" t="s">
        <v>44</v>
      </c>
      <c r="AO9" s="18" t="s">
        <v>44</v>
      </c>
      <c r="AP9" s="18" t="s">
        <v>44</v>
      </c>
      <c r="AQ9" s="177"/>
      <c r="AR9" s="177"/>
      <c r="AS9" s="177"/>
      <c r="AT9" s="177"/>
      <c r="AU9" s="177"/>
      <c r="AV9" s="177"/>
      <c r="AW9" s="177"/>
      <c r="AX9" s="177"/>
      <c r="AY9" s="177"/>
      <c r="AZ9" s="177"/>
    </row>
    <row r="10" spans="2:63" x14ac:dyDescent="0.25">
      <c r="B10" s="368" t="s">
        <v>40</v>
      </c>
      <c r="C10" s="140"/>
      <c r="D10" s="140"/>
      <c r="E10" s="140"/>
      <c r="F10" s="129"/>
      <c r="G10" s="130"/>
      <c r="H10" s="129"/>
      <c r="I10" s="130"/>
      <c r="J10" s="129"/>
      <c r="K10" s="130"/>
      <c r="L10" s="130"/>
      <c r="M10" s="130"/>
      <c r="N10" s="130"/>
      <c r="O10" s="130"/>
      <c r="P10" s="130" t="s">
        <v>42</v>
      </c>
      <c r="Q10" s="130" t="s">
        <v>42</v>
      </c>
      <c r="R10" s="130"/>
      <c r="S10" s="130"/>
      <c r="T10" s="130"/>
      <c r="U10" s="130"/>
      <c r="V10" s="130"/>
      <c r="W10" s="224"/>
      <c r="X10" s="177"/>
      <c r="Y10" s="16" t="s">
        <v>44</v>
      </c>
      <c r="Z10" s="18" t="s">
        <v>44</v>
      </c>
      <c r="AA10" s="18" t="s">
        <v>44</v>
      </c>
      <c r="AB10" s="18" t="s">
        <v>44</v>
      </c>
      <c r="AC10" s="18" t="s">
        <v>44</v>
      </c>
      <c r="AD10" s="17" t="s">
        <v>44</v>
      </c>
      <c r="AE10" s="18" t="s">
        <v>44</v>
      </c>
      <c r="AF10" s="18" t="s">
        <v>44</v>
      </c>
      <c r="AG10" s="18" t="s">
        <v>44</v>
      </c>
      <c r="AH10" s="17" t="s">
        <v>44</v>
      </c>
      <c r="AI10" s="18" t="s">
        <v>44</v>
      </c>
      <c r="AJ10" s="17" t="s">
        <v>44</v>
      </c>
      <c r="AK10" s="18" t="s">
        <v>44</v>
      </c>
      <c r="AL10" s="18" t="s">
        <v>44</v>
      </c>
      <c r="AM10" s="18" t="s">
        <v>44</v>
      </c>
      <c r="AN10" s="18" t="s">
        <v>44</v>
      </c>
      <c r="AO10" s="18" t="s">
        <v>44</v>
      </c>
      <c r="AP10" s="18" t="s">
        <v>44</v>
      </c>
      <c r="AQ10" s="177"/>
      <c r="AR10" s="177"/>
      <c r="AS10" s="177"/>
      <c r="AT10" s="177"/>
      <c r="AU10" s="177"/>
      <c r="AV10" s="177"/>
      <c r="AW10" s="177"/>
      <c r="AX10" s="177"/>
      <c r="AY10" s="177"/>
      <c r="AZ10" s="177"/>
    </row>
    <row r="11" spans="2:63" x14ac:dyDescent="0.25">
      <c r="B11" s="136" t="s">
        <v>43</v>
      </c>
      <c r="C11" s="140" t="s">
        <v>44</v>
      </c>
      <c r="D11" s="140" t="s">
        <v>44</v>
      </c>
      <c r="E11" s="140" t="s">
        <v>44</v>
      </c>
      <c r="F11" s="129">
        <v>175</v>
      </c>
      <c r="G11" s="130">
        <v>175</v>
      </c>
      <c r="H11" s="129">
        <v>175</v>
      </c>
      <c r="I11" s="130">
        <v>210</v>
      </c>
      <c r="J11" s="129">
        <v>210</v>
      </c>
      <c r="K11" s="130">
        <v>210</v>
      </c>
      <c r="L11" s="130" t="s">
        <v>39</v>
      </c>
      <c r="M11" s="130"/>
      <c r="N11" s="130"/>
      <c r="O11" s="130"/>
      <c r="P11" s="130">
        <v>370</v>
      </c>
      <c r="Q11" s="130">
        <v>368</v>
      </c>
      <c r="R11" s="130"/>
      <c r="S11" s="130"/>
      <c r="T11" s="130"/>
      <c r="U11" s="130"/>
      <c r="V11" s="130"/>
      <c r="W11" s="224"/>
      <c r="X11" s="177"/>
      <c r="Y11" s="16" t="s">
        <v>44</v>
      </c>
      <c r="Z11" s="18" t="s">
        <v>44</v>
      </c>
      <c r="AA11" s="18" t="s">
        <v>44</v>
      </c>
      <c r="AB11" s="18" t="s">
        <v>44</v>
      </c>
      <c r="AC11" s="18" t="s">
        <v>44</v>
      </c>
      <c r="AD11" s="17" t="s">
        <v>44</v>
      </c>
      <c r="AE11" s="18" t="s">
        <v>44</v>
      </c>
      <c r="AF11" s="18" t="s">
        <v>44</v>
      </c>
      <c r="AG11" s="18" t="s">
        <v>44</v>
      </c>
      <c r="AH11" s="17" t="s">
        <v>44</v>
      </c>
      <c r="AI11" s="18" t="s">
        <v>44</v>
      </c>
      <c r="AJ11" s="17" t="s">
        <v>44</v>
      </c>
      <c r="AK11" s="18" t="s">
        <v>44</v>
      </c>
      <c r="AL11" s="18" t="s">
        <v>44</v>
      </c>
      <c r="AM11" s="18" t="s">
        <v>44</v>
      </c>
      <c r="AN11" s="18" t="s">
        <v>44</v>
      </c>
      <c r="AO11" s="18" t="s">
        <v>44</v>
      </c>
      <c r="AP11" s="18" t="s">
        <v>44</v>
      </c>
      <c r="AQ11" s="177"/>
      <c r="AR11" s="177"/>
      <c r="AS11" s="177"/>
      <c r="AT11" s="177"/>
      <c r="AU11" s="177"/>
      <c r="AV11" s="177"/>
      <c r="AW11" s="177"/>
      <c r="AX11" s="177"/>
      <c r="AY11" s="177"/>
      <c r="AZ11" s="177"/>
    </row>
    <row r="12" spans="2:63" x14ac:dyDescent="0.25">
      <c r="B12" s="367" t="s">
        <v>45</v>
      </c>
      <c r="C12" s="140">
        <v>1000</v>
      </c>
      <c r="D12" s="140">
        <v>1000</v>
      </c>
      <c r="E12" s="140">
        <v>1000</v>
      </c>
      <c r="F12" s="129">
        <v>750</v>
      </c>
      <c r="G12" s="130">
        <v>770</v>
      </c>
      <c r="H12" s="129">
        <v>770</v>
      </c>
      <c r="I12" s="130">
        <v>1200</v>
      </c>
      <c r="J12" s="129">
        <v>1300</v>
      </c>
      <c r="K12" s="130">
        <v>1300</v>
      </c>
      <c r="L12" s="130">
        <v>700</v>
      </c>
      <c r="M12" s="130">
        <v>700</v>
      </c>
      <c r="N12" s="130">
        <v>950</v>
      </c>
      <c r="O12" s="130">
        <v>950</v>
      </c>
      <c r="P12" s="130">
        <v>700</v>
      </c>
      <c r="Q12" s="130">
        <v>1300</v>
      </c>
      <c r="R12" s="130">
        <v>700</v>
      </c>
      <c r="S12" s="130">
        <v>800</v>
      </c>
      <c r="T12" s="130">
        <v>800</v>
      </c>
      <c r="U12" s="130">
        <v>1100</v>
      </c>
      <c r="V12" s="130">
        <v>1100</v>
      </c>
      <c r="W12" s="224">
        <v>1100</v>
      </c>
      <c r="X12" s="177"/>
      <c r="Y12" s="16">
        <v>2800</v>
      </c>
      <c r="Z12" s="18">
        <v>3000</v>
      </c>
      <c r="AA12" s="18">
        <v>3000</v>
      </c>
      <c r="AB12" s="18">
        <v>2800</v>
      </c>
      <c r="AC12" s="18">
        <v>3000</v>
      </c>
      <c r="AD12" s="17">
        <v>3000</v>
      </c>
      <c r="AE12" s="18">
        <v>3300</v>
      </c>
      <c r="AF12" s="18">
        <v>3300</v>
      </c>
      <c r="AG12" s="18">
        <v>6000</v>
      </c>
      <c r="AH12" s="17">
        <v>7500</v>
      </c>
      <c r="AI12" s="18">
        <v>3000</v>
      </c>
      <c r="AJ12" s="17">
        <v>3000</v>
      </c>
      <c r="AK12" s="18">
        <v>2800</v>
      </c>
      <c r="AL12" s="18">
        <v>3000</v>
      </c>
      <c r="AM12" s="18">
        <v>3000</v>
      </c>
      <c r="AN12" s="56">
        <v>2800</v>
      </c>
      <c r="AO12" s="56">
        <v>3000</v>
      </c>
      <c r="AP12" s="56">
        <v>3000</v>
      </c>
      <c r="AQ12" s="177"/>
      <c r="AR12" s="177"/>
      <c r="AS12" s="177"/>
      <c r="AT12" s="177"/>
      <c r="AU12" s="177"/>
      <c r="AV12" s="177"/>
      <c r="AW12" s="177"/>
      <c r="AX12" s="177"/>
      <c r="AY12" s="177"/>
      <c r="AZ12" s="177"/>
    </row>
    <row r="13" spans="2:63" x14ac:dyDescent="0.25">
      <c r="B13" s="136" t="s">
        <v>47</v>
      </c>
      <c r="C13" s="140">
        <v>12</v>
      </c>
      <c r="D13" s="140">
        <v>15</v>
      </c>
      <c r="E13" s="369">
        <v>15</v>
      </c>
      <c r="F13" s="129">
        <v>15</v>
      </c>
      <c r="G13" s="130">
        <v>15</v>
      </c>
      <c r="H13" s="129">
        <v>15</v>
      </c>
      <c r="I13" s="130">
        <v>15</v>
      </c>
      <c r="J13" s="129">
        <v>15</v>
      </c>
      <c r="K13" s="130">
        <v>15</v>
      </c>
      <c r="L13" s="130">
        <v>10</v>
      </c>
      <c r="M13" s="130">
        <v>10</v>
      </c>
      <c r="N13" s="130">
        <v>10</v>
      </c>
      <c r="O13" s="130">
        <v>10</v>
      </c>
      <c r="P13" s="130">
        <v>15</v>
      </c>
      <c r="Q13" s="130">
        <v>15</v>
      </c>
      <c r="R13" s="130">
        <v>5</v>
      </c>
      <c r="S13" s="130">
        <v>5</v>
      </c>
      <c r="T13" s="130">
        <v>5</v>
      </c>
      <c r="U13" s="130">
        <v>5</v>
      </c>
      <c r="V13" s="130">
        <v>5</v>
      </c>
      <c r="W13" s="224">
        <v>5</v>
      </c>
      <c r="X13" s="366"/>
      <c r="Y13" s="16">
        <v>100</v>
      </c>
      <c r="Z13" s="18">
        <v>100</v>
      </c>
      <c r="AA13" s="18">
        <v>100</v>
      </c>
      <c r="AB13" s="18">
        <v>100</v>
      </c>
      <c r="AC13" s="18">
        <v>100</v>
      </c>
      <c r="AD13" s="17">
        <v>100</v>
      </c>
      <c r="AE13" s="18" t="s">
        <v>44</v>
      </c>
      <c r="AF13" s="18" t="s">
        <v>44</v>
      </c>
      <c r="AG13" s="18" t="s">
        <v>44</v>
      </c>
      <c r="AH13" s="17" t="s">
        <v>44</v>
      </c>
      <c r="AI13" s="18">
        <v>100</v>
      </c>
      <c r="AJ13" s="17">
        <v>100</v>
      </c>
      <c r="AK13" s="18">
        <v>80</v>
      </c>
      <c r="AL13" s="18">
        <v>80</v>
      </c>
      <c r="AM13" s="18">
        <v>80</v>
      </c>
      <c r="AN13" s="18">
        <v>80</v>
      </c>
      <c r="AO13" s="18">
        <v>80</v>
      </c>
      <c r="AP13" s="18">
        <v>80</v>
      </c>
      <c r="AQ13" s="366"/>
      <c r="AR13" s="366"/>
      <c r="AS13" s="366"/>
      <c r="AT13" s="366"/>
      <c r="AU13" s="366"/>
      <c r="AV13" s="177"/>
      <c r="AW13" s="177"/>
      <c r="AX13" s="177"/>
      <c r="AY13" s="177"/>
      <c r="AZ13" s="177"/>
    </row>
    <row r="14" spans="2:63" x14ac:dyDescent="0.25">
      <c r="B14" s="368" t="s">
        <v>49</v>
      </c>
      <c r="C14" s="140">
        <v>12</v>
      </c>
      <c r="D14" s="140">
        <v>12</v>
      </c>
      <c r="E14" s="140">
        <v>12</v>
      </c>
      <c r="F14" s="129">
        <v>15</v>
      </c>
      <c r="G14" s="130">
        <v>15</v>
      </c>
      <c r="H14" s="129">
        <v>15</v>
      </c>
      <c r="I14" s="130">
        <v>19</v>
      </c>
      <c r="J14" s="129">
        <v>19</v>
      </c>
      <c r="K14" s="130">
        <v>19</v>
      </c>
      <c r="L14" s="130">
        <v>6.2</v>
      </c>
      <c r="M14" s="130">
        <v>5.7</v>
      </c>
      <c r="N14" s="130">
        <v>7.1</v>
      </c>
      <c r="O14" s="130">
        <v>6.7</v>
      </c>
      <c r="P14" s="130">
        <v>11</v>
      </c>
      <c r="Q14" s="130">
        <v>11</v>
      </c>
      <c r="R14" s="130">
        <v>8</v>
      </c>
      <c r="S14" s="130">
        <v>7</v>
      </c>
      <c r="T14" s="130">
        <v>7</v>
      </c>
      <c r="U14" s="130">
        <v>12</v>
      </c>
      <c r="V14" s="130">
        <v>11</v>
      </c>
      <c r="W14" s="224">
        <v>11</v>
      </c>
      <c r="X14" s="366"/>
      <c r="Y14" s="16">
        <v>800</v>
      </c>
      <c r="Z14" s="18">
        <v>1000</v>
      </c>
      <c r="AA14" s="18">
        <v>1000</v>
      </c>
      <c r="AB14" s="18">
        <v>800</v>
      </c>
      <c r="AC14" s="18">
        <v>1000</v>
      </c>
      <c r="AD14" s="17">
        <v>1000</v>
      </c>
      <c r="AE14" s="18">
        <v>540</v>
      </c>
      <c r="AF14" s="18">
        <v>540</v>
      </c>
      <c r="AG14" s="18">
        <v>540</v>
      </c>
      <c r="AH14" s="17">
        <v>540</v>
      </c>
      <c r="AI14" s="18" t="s">
        <v>44</v>
      </c>
      <c r="AJ14" s="17" t="s">
        <v>44</v>
      </c>
      <c r="AK14" s="18">
        <v>300</v>
      </c>
      <c r="AL14" s="18">
        <v>300</v>
      </c>
      <c r="AM14" s="18">
        <v>300</v>
      </c>
      <c r="AN14" s="18">
        <v>300</v>
      </c>
      <c r="AO14" s="18">
        <v>300</v>
      </c>
      <c r="AP14" s="18">
        <v>300</v>
      </c>
      <c r="AQ14" s="366"/>
      <c r="AR14" s="366"/>
      <c r="AS14" s="366"/>
      <c r="AT14" s="366"/>
      <c r="AU14" s="366"/>
      <c r="AV14" s="177"/>
      <c r="AW14" s="177"/>
      <c r="AX14" s="177"/>
      <c r="AY14" s="177"/>
      <c r="AZ14" s="177"/>
    </row>
    <row r="15" spans="2:63" x14ac:dyDescent="0.25">
      <c r="B15" s="136" t="s">
        <v>51</v>
      </c>
      <c r="C15" s="140">
        <v>60</v>
      </c>
      <c r="D15" s="140">
        <v>60</v>
      </c>
      <c r="E15" s="140">
        <v>60</v>
      </c>
      <c r="F15" s="129">
        <v>80</v>
      </c>
      <c r="G15" s="130">
        <v>85</v>
      </c>
      <c r="H15" s="129">
        <v>85</v>
      </c>
      <c r="I15" s="130">
        <v>115</v>
      </c>
      <c r="J15" s="129">
        <v>120</v>
      </c>
      <c r="K15" s="130">
        <v>120</v>
      </c>
      <c r="L15" s="130">
        <v>50</v>
      </c>
      <c r="M15" s="130">
        <v>50</v>
      </c>
      <c r="N15" s="130">
        <v>70</v>
      </c>
      <c r="O15" s="130">
        <v>70</v>
      </c>
      <c r="P15" s="130">
        <v>105</v>
      </c>
      <c r="Q15" s="130">
        <v>155</v>
      </c>
      <c r="R15" s="130">
        <v>55</v>
      </c>
      <c r="S15" s="130">
        <v>60</v>
      </c>
      <c r="T15" s="130">
        <v>60</v>
      </c>
      <c r="U15" s="130">
        <v>80</v>
      </c>
      <c r="V15" s="130">
        <v>85</v>
      </c>
      <c r="W15" s="224">
        <v>85</v>
      </c>
      <c r="X15" s="366"/>
      <c r="Y15" s="16">
        <v>1800</v>
      </c>
      <c r="Z15" s="18">
        <v>2000</v>
      </c>
      <c r="AA15" s="18">
        <v>2000</v>
      </c>
      <c r="AB15" s="18">
        <v>1800</v>
      </c>
      <c r="AC15" s="18">
        <v>2000</v>
      </c>
      <c r="AD15" s="17">
        <v>2000</v>
      </c>
      <c r="AE15" s="18" t="s">
        <v>44</v>
      </c>
      <c r="AF15" s="18" t="s">
        <v>44</v>
      </c>
      <c r="AG15" s="18" t="s">
        <v>44</v>
      </c>
      <c r="AH15" s="17" t="s">
        <v>44</v>
      </c>
      <c r="AI15" s="18" t="s">
        <v>44</v>
      </c>
      <c r="AJ15" s="17" t="s">
        <v>44</v>
      </c>
      <c r="AK15" s="18" t="s">
        <v>44</v>
      </c>
      <c r="AL15" s="18" t="s">
        <v>44</v>
      </c>
      <c r="AM15" s="18" t="s">
        <v>44</v>
      </c>
      <c r="AN15" s="18" t="s">
        <v>44</v>
      </c>
      <c r="AO15" s="18" t="s">
        <v>44</v>
      </c>
      <c r="AP15" s="18" t="s">
        <v>44</v>
      </c>
      <c r="AQ15" s="366"/>
      <c r="AR15" s="366"/>
      <c r="AS15" s="366"/>
      <c r="AT15" s="366"/>
      <c r="AU15" s="366"/>
      <c r="AV15" s="177"/>
      <c r="AW15" s="177"/>
      <c r="AX15" s="177"/>
      <c r="AY15" s="177"/>
      <c r="AZ15" s="177"/>
    </row>
    <row r="16" spans="2:63" x14ac:dyDescent="0.25">
      <c r="B16" s="368" t="s">
        <v>52</v>
      </c>
      <c r="C16" s="140">
        <v>90</v>
      </c>
      <c r="D16" s="140">
        <v>90</v>
      </c>
      <c r="E16" s="140">
        <v>90</v>
      </c>
      <c r="F16" s="129">
        <v>75</v>
      </c>
      <c r="G16" s="130">
        <v>90</v>
      </c>
      <c r="H16" s="129">
        <v>90</v>
      </c>
      <c r="I16" s="130">
        <v>75</v>
      </c>
      <c r="J16" s="129">
        <v>90</v>
      </c>
      <c r="K16" s="130">
        <v>90</v>
      </c>
      <c r="L16" s="130">
        <v>60</v>
      </c>
      <c r="M16" s="130">
        <v>60</v>
      </c>
      <c r="N16" s="130">
        <v>60</v>
      </c>
      <c r="O16" s="130">
        <v>60</v>
      </c>
      <c r="P16" s="130">
        <v>70</v>
      </c>
      <c r="Q16" s="130">
        <v>70</v>
      </c>
      <c r="R16" s="130">
        <v>60</v>
      </c>
      <c r="S16" s="130">
        <v>60</v>
      </c>
      <c r="T16" s="130">
        <v>60</v>
      </c>
      <c r="U16" s="130">
        <v>60</v>
      </c>
      <c r="V16" s="130">
        <v>60</v>
      </c>
      <c r="W16" s="224">
        <v>60</v>
      </c>
      <c r="X16" s="366"/>
      <c r="Y16" s="16" t="s">
        <v>44</v>
      </c>
      <c r="Z16" s="18" t="s">
        <v>44</v>
      </c>
      <c r="AA16" s="18" t="s">
        <v>44</v>
      </c>
      <c r="AB16" s="18" t="s">
        <v>44</v>
      </c>
      <c r="AC16" s="18" t="s">
        <v>44</v>
      </c>
      <c r="AD16" s="17" t="s">
        <v>44</v>
      </c>
      <c r="AE16" s="18" t="s">
        <v>44</v>
      </c>
      <c r="AF16" s="18" t="s">
        <v>44</v>
      </c>
      <c r="AG16" s="18" t="s">
        <v>44</v>
      </c>
      <c r="AH16" s="17" t="s">
        <v>44</v>
      </c>
      <c r="AI16" s="18" t="s">
        <v>44</v>
      </c>
      <c r="AJ16" s="17" t="s">
        <v>44</v>
      </c>
      <c r="AK16" s="18" t="s">
        <v>44</v>
      </c>
      <c r="AL16" s="18" t="s">
        <v>44</v>
      </c>
      <c r="AM16" s="18" t="s">
        <v>44</v>
      </c>
      <c r="AN16" s="18" t="s">
        <v>44</v>
      </c>
      <c r="AO16" s="18" t="s">
        <v>44</v>
      </c>
      <c r="AP16" s="18" t="s">
        <v>44</v>
      </c>
      <c r="AQ16" s="366"/>
      <c r="AR16" s="366"/>
      <c r="AS16" s="366"/>
      <c r="AT16" s="366"/>
      <c r="AU16" s="366"/>
      <c r="AV16" s="177"/>
      <c r="AW16" s="177"/>
      <c r="AX16" s="177"/>
      <c r="AY16" s="177"/>
      <c r="AZ16" s="177"/>
    </row>
    <row r="17" spans="2:52" x14ac:dyDescent="0.25">
      <c r="B17" s="136" t="s">
        <v>53</v>
      </c>
      <c r="C17" s="140">
        <v>1.6</v>
      </c>
      <c r="D17" s="140">
        <v>1.6</v>
      </c>
      <c r="E17" s="140">
        <v>1.6</v>
      </c>
      <c r="F17" s="129">
        <v>1.4</v>
      </c>
      <c r="G17" s="130">
        <v>1.4</v>
      </c>
      <c r="H17" s="129">
        <v>1.4</v>
      </c>
      <c r="I17" s="130">
        <v>1.4</v>
      </c>
      <c r="J17" s="129">
        <v>1.4</v>
      </c>
      <c r="K17" s="130">
        <v>1.4</v>
      </c>
      <c r="L17" s="130">
        <v>0.9</v>
      </c>
      <c r="M17" s="130">
        <v>0.9</v>
      </c>
      <c r="N17" s="130">
        <v>1</v>
      </c>
      <c r="O17" s="130">
        <v>1</v>
      </c>
      <c r="P17" s="130">
        <v>1.1299999999999999</v>
      </c>
      <c r="Q17" s="130">
        <v>1.1200000000000001</v>
      </c>
      <c r="R17" s="130">
        <v>1.4</v>
      </c>
      <c r="S17" s="130">
        <v>1.4</v>
      </c>
      <c r="T17" s="130">
        <v>1.4</v>
      </c>
      <c r="U17" s="130">
        <v>1.4</v>
      </c>
      <c r="V17" s="130">
        <v>1.4</v>
      </c>
      <c r="W17" s="224">
        <v>1.4</v>
      </c>
      <c r="X17" s="366"/>
      <c r="Y17" s="16" t="s">
        <v>44</v>
      </c>
      <c r="Z17" s="18" t="s">
        <v>44</v>
      </c>
      <c r="AA17" s="18" t="s">
        <v>44</v>
      </c>
      <c r="AB17" s="18" t="s">
        <v>44</v>
      </c>
      <c r="AC17" s="18" t="s">
        <v>44</v>
      </c>
      <c r="AD17" s="17" t="s">
        <v>44</v>
      </c>
      <c r="AE17" s="18" t="s">
        <v>44</v>
      </c>
      <c r="AF17" s="18" t="s">
        <v>44</v>
      </c>
      <c r="AG17" s="18" t="s">
        <v>44</v>
      </c>
      <c r="AH17" s="17" t="s">
        <v>44</v>
      </c>
      <c r="AI17" s="18" t="s">
        <v>44</v>
      </c>
      <c r="AJ17" s="17" t="s">
        <v>44</v>
      </c>
      <c r="AK17" s="18" t="s">
        <v>44</v>
      </c>
      <c r="AL17" s="18" t="s">
        <v>44</v>
      </c>
      <c r="AM17" s="18" t="s">
        <v>44</v>
      </c>
      <c r="AN17" s="18" t="s">
        <v>44</v>
      </c>
      <c r="AO17" s="18" t="s">
        <v>44</v>
      </c>
      <c r="AP17" s="18" t="s">
        <v>44</v>
      </c>
      <c r="AQ17" s="366"/>
      <c r="AR17" s="366"/>
      <c r="AS17" s="366"/>
      <c r="AT17" s="366"/>
      <c r="AU17" s="366"/>
      <c r="AV17" s="177"/>
      <c r="AW17" s="177"/>
      <c r="AX17" s="177"/>
      <c r="AY17" s="177"/>
      <c r="AZ17" s="177"/>
    </row>
    <row r="18" spans="2:52" x14ac:dyDescent="0.25">
      <c r="B18" s="368" t="s">
        <v>54</v>
      </c>
      <c r="C18" s="140">
        <v>1.7</v>
      </c>
      <c r="D18" s="140">
        <v>1.7</v>
      </c>
      <c r="E18" s="140">
        <v>1.7</v>
      </c>
      <c r="F18" s="129">
        <v>1.4</v>
      </c>
      <c r="G18" s="130">
        <v>1.4</v>
      </c>
      <c r="H18" s="129">
        <v>1.4</v>
      </c>
      <c r="I18" s="130">
        <v>1.6</v>
      </c>
      <c r="J18" s="129">
        <v>1.6</v>
      </c>
      <c r="K18" s="130">
        <v>1.6</v>
      </c>
      <c r="L18" s="130">
        <v>1.4</v>
      </c>
      <c r="M18" s="130">
        <v>1.4</v>
      </c>
      <c r="N18" s="130">
        <v>1.6</v>
      </c>
      <c r="O18" s="130">
        <v>1.6</v>
      </c>
      <c r="P18" s="130">
        <v>1.9</v>
      </c>
      <c r="Q18" s="130">
        <v>2</v>
      </c>
      <c r="R18" s="130">
        <v>1.4</v>
      </c>
      <c r="S18" s="130">
        <v>1.4</v>
      </c>
      <c r="T18" s="130">
        <v>1.4</v>
      </c>
      <c r="U18" s="130">
        <v>1.6</v>
      </c>
      <c r="V18" s="130">
        <v>1.6</v>
      </c>
      <c r="W18" s="224">
        <v>1.6</v>
      </c>
      <c r="X18" s="366"/>
      <c r="Y18" s="16" t="s">
        <v>44</v>
      </c>
      <c r="Z18" s="18" t="s">
        <v>44</v>
      </c>
      <c r="AA18" s="18" t="s">
        <v>44</v>
      </c>
      <c r="AB18" s="18" t="s">
        <v>44</v>
      </c>
      <c r="AC18" s="18" t="s">
        <v>44</v>
      </c>
      <c r="AD18" s="17" t="s">
        <v>44</v>
      </c>
      <c r="AE18" s="18" t="s">
        <v>44</v>
      </c>
      <c r="AF18" s="18" t="s">
        <v>44</v>
      </c>
      <c r="AG18" s="18" t="s">
        <v>44</v>
      </c>
      <c r="AH18" s="17" t="s">
        <v>44</v>
      </c>
      <c r="AI18" s="18" t="s">
        <v>44</v>
      </c>
      <c r="AJ18" s="17" t="s">
        <v>44</v>
      </c>
      <c r="AK18" s="18" t="s">
        <v>44</v>
      </c>
      <c r="AL18" s="18" t="s">
        <v>44</v>
      </c>
      <c r="AM18" s="18" t="s">
        <v>44</v>
      </c>
      <c r="AN18" s="18" t="s">
        <v>44</v>
      </c>
      <c r="AO18" s="18" t="s">
        <v>44</v>
      </c>
      <c r="AP18" s="18" t="s">
        <v>44</v>
      </c>
      <c r="AQ18" s="366"/>
      <c r="AR18" s="366"/>
      <c r="AS18" s="366"/>
      <c r="AT18" s="366"/>
      <c r="AU18" s="366"/>
      <c r="AV18" s="177"/>
      <c r="AW18" s="177"/>
      <c r="AX18" s="177"/>
      <c r="AY18" s="177"/>
      <c r="AZ18" s="177"/>
    </row>
    <row r="19" spans="2:52" x14ac:dyDescent="0.25">
      <c r="B19" s="136" t="s">
        <v>55</v>
      </c>
      <c r="C19" s="140" t="s">
        <v>39</v>
      </c>
      <c r="D19" s="140" t="s">
        <v>39</v>
      </c>
      <c r="E19" s="140" t="s">
        <v>39</v>
      </c>
      <c r="F19" s="129" t="s">
        <v>44</v>
      </c>
      <c r="G19" s="130" t="s">
        <v>44</v>
      </c>
      <c r="H19" s="129" t="s">
        <v>44</v>
      </c>
      <c r="I19" s="130" t="s">
        <v>44</v>
      </c>
      <c r="J19" s="129" t="s">
        <v>44</v>
      </c>
      <c r="K19" s="130" t="s">
        <v>44</v>
      </c>
      <c r="L19" s="130">
        <v>14</v>
      </c>
      <c r="M19" s="130">
        <v>13</v>
      </c>
      <c r="N19" s="130">
        <v>16</v>
      </c>
      <c r="O19" s="130">
        <v>15</v>
      </c>
      <c r="P19" s="130"/>
      <c r="Q19" s="130"/>
      <c r="R19" s="130" t="s">
        <v>44</v>
      </c>
      <c r="S19" s="130" t="s">
        <v>44</v>
      </c>
      <c r="T19" s="130" t="s">
        <v>44</v>
      </c>
      <c r="U19" s="130" t="s">
        <v>44</v>
      </c>
      <c r="V19" s="130" t="s">
        <v>44</v>
      </c>
      <c r="W19" s="224" t="s">
        <v>44</v>
      </c>
      <c r="X19" s="366"/>
      <c r="Y19" s="16">
        <v>30</v>
      </c>
      <c r="Z19" s="18">
        <v>35</v>
      </c>
      <c r="AA19" s="18">
        <v>35</v>
      </c>
      <c r="AB19" s="18">
        <v>30</v>
      </c>
      <c r="AC19" s="18">
        <v>35</v>
      </c>
      <c r="AD19" s="17">
        <v>35</v>
      </c>
      <c r="AE19" s="18" t="s">
        <v>44</v>
      </c>
      <c r="AF19" s="18" t="s">
        <v>44</v>
      </c>
      <c r="AG19" s="18" t="s">
        <v>44</v>
      </c>
      <c r="AH19" s="17" t="s">
        <v>44</v>
      </c>
      <c r="AI19" s="18" t="s">
        <v>44</v>
      </c>
      <c r="AJ19" s="17" t="s">
        <v>44</v>
      </c>
      <c r="AK19" s="18" t="s">
        <v>44</v>
      </c>
      <c r="AL19" s="18" t="s">
        <v>44</v>
      </c>
      <c r="AM19" s="18" t="s">
        <v>44</v>
      </c>
      <c r="AN19" s="18" t="s">
        <v>44</v>
      </c>
      <c r="AO19" s="18" t="s">
        <v>44</v>
      </c>
      <c r="AP19" s="18" t="s">
        <v>44</v>
      </c>
      <c r="AQ19" s="366"/>
      <c r="AR19" s="366"/>
      <c r="AS19" s="366"/>
      <c r="AT19" s="366"/>
      <c r="AU19" s="366"/>
      <c r="AV19" s="177"/>
      <c r="AW19" s="177"/>
      <c r="AX19" s="177"/>
      <c r="AY19" s="177"/>
      <c r="AZ19" s="177"/>
    </row>
    <row r="20" spans="2:52" x14ac:dyDescent="0.25">
      <c r="B20" s="368" t="s">
        <v>56</v>
      </c>
      <c r="C20" s="140">
        <v>20</v>
      </c>
      <c r="D20" s="140">
        <v>20</v>
      </c>
      <c r="E20" s="140">
        <v>20</v>
      </c>
      <c r="F20" s="129">
        <v>18</v>
      </c>
      <c r="G20" s="130">
        <v>18</v>
      </c>
      <c r="H20" s="129">
        <v>18</v>
      </c>
      <c r="I20" s="130">
        <v>17</v>
      </c>
      <c r="J20" s="129">
        <v>17</v>
      </c>
      <c r="K20" s="130">
        <v>17</v>
      </c>
      <c r="L20" s="130">
        <v>14</v>
      </c>
      <c r="M20" s="130">
        <v>13</v>
      </c>
      <c r="N20" s="130">
        <v>16</v>
      </c>
      <c r="O20" s="130">
        <v>15</v>
      </c>
      <c r="P20" s="130">
        <v>18.899999999999999</v>
      </c>
      <c r="Q20" s="130">
        <v>18.8</v>
      </c>
      <c r="R20" s="130">
        <v>18</v>
      </c>
      <c r="S20" s="130">
        <v>18</v>
      </c>
      <c r="T20" s="130">
        <v>18</v>
      </c>
      <c r="U20" s="130">
        <v>17</v>
      </c>
      <c r="V20" s="130">
        <v>17</v>
      </c>
      <c r="W20" s="224">
        <v>17</v>
      </c>
      <c r="X20" s="366"/>
      <c r="Y20" s="16">
        <v>80</v>
      </c>
      <c r="Z20" s="18">
        <v>100</v>
      </c>
      <c r="AA20" s="18">
        <v>100</v>
      </c>
      <c r="AB20" s="18">
        <v>80</v>
      </c>
      <c r="AC20" s="18">
        <v>100</v>
      </c>
      <c r="AD20" s="17">
        <v>100</v>
      </c>
      <c r="AE20" s="18" t="s">
        <v>44</v>
      </c>
      <c r="AF20" s="18" t="s">
        <v>44</v>
      </c>
      <c r="AG20" s="18" t="s">
        <v>44</v>
      </c>
      <c r="AH20" s="17" t="s">
        <v>44</v>
      </c>
      <c r="AI20" s="18" t="s">
        <v>44</v>
      </c>
      <c r="AJ20" s="17" t="s">
        <v>44</v>
      </c>
      <c r="AK20" s="18">
        <v>30</v>
      </c>
      <c r="AL20" s="18">
        <v>35</v>
      </c>
      <c r="AM20" s="18">
        <v>35</v>
      </c>
      <c r="AN20" s="18">
        <v>30</v>
      </c>
      <c r="AO20" s="18">
        <v>35</v>
      </c>
      <c r="AP20" s="18">
        <v>35</v>
      </c>
      <c r="AQ20" s="366"/>
      <c r="AR20" s="366"/>
      <c r="AS20" s="366"/>
      <c r="AT20" s="366"/>
      <c r="AU20" s="366"/>
      <c r="AV20" s="177"/>
      <c r="AW20" s="177"/>
      <c r="AX20" s="177"/>
      <c r="AY20" s="177"/>
      <c r="AZ20" s="177"/>
    </row>
    <row r="21" spans="2:52" x14ac:dyDescent="0.25">
      <c r="B21" s="136" t="s">
        <v>57</v>
      </c>
      <c r="C21" s="140">
        <v>2.2000000000000002</v>
      </c>
      <c r="D21" s="140">
        <v>2.2000000000000002</v>
      </c>
      <c r="E21" s="140">
        <v>2.2000000000000002</v>
      </c>
      <c r="F21" s="129">
        <v>1.9</v>
      </c>
      <c r="G21" s="130">
        <v>1.9</v>
      </c>
      <c r="H21" s="129">
        <v>1.9</v>
      </c>
      <c r="I21" s="130">
        <v>2</v>
      </c>
      <c r="J21" s="129">
        <v>2</v>
      </c>
      <c r="K21" s="130">
        <v>2</v>
      </c>
      <c r="L21" s="130">
        <v>1.2</v>
      </c>
      <c r="M21" s="130">
        <v>1.2</v>
      </c>
      <c r="N21" s="130">
        <v>1.2</v>
      </c>
      <c r="O21" s="130">
        <v>1.2</v>
      </c>
      <c r="P21" s="130">
        <v>1.8</v>
      </c>
      <c r="Q21" s="130">
        <v>1.7</v>
      </c>
      <c r="R21" s="130">
        <v>1.9</v>
      </c>
      <c r="S21" s="130">
        <v>1.9</v>
      </c>
      <c r="T21" s="130">
        <v>1.9</v>
      </c>
      <c r="U21" s="130">
        <v>2</v>
      </c>
      <c r="V21" s="130">
        <v>2</v>
      </c>
      <c r="W21" s="224">
        <v>2</v>
      </c>
      <c r="X21" s="366"/>
      <c r="Y21" s="16">
        <v>80</v>
      </c>
      <c r="Z21" s="18">
        <v>100</v>
      </c>
      <c r="AA21" s="18">
        <v>100</v>
      </c>
      <c r="AB21" s="18">
        <v>80</v>
      </c>
      <c r="AC21" s="18">
        <v>100</v>
      </c>
      <c r="AD21" s="17">
        <v>100</v>
      </c>
      <c r="AE21" s="18">
        <v>10.199999999999999</v>
      </c>
      <c r="AF21" s="18">
        <v>10.199999999999999</v>
      </c>
      <c r="AG21" s="18">
        <v>10.199999999999999</v>
      </c>
      <c r="AH21" s="17">
        <v>10.199999999999999</v>
      </c>
      <c r="AI21" s="18">
        <v>12</v>
      </c>
      <c r="AJ21" s="17">
        <v>12</v>
      </c>
      <c r="AK21" s="18">
        <v>40</v>
      </c>
      <c r="AL21" s="18">
        <v>50</v>
      </c>
      <c r="AM21" s="18">
        <v>50</v>
      </c>
      <c r="AN21" s="18">
        <v>40</v>
      </c>
      <c r="AO21" s="18">
        <v>50</v>
      </c>
      <c r="AP21" s="18">
        <v>50</v>
      </c>
      <c r="AQ21" s="366"/>
      <c r="AR21" s="366"/>
      <c r="AS21" s="366"/>
      <c r="AT21" s="366"/>
      <c r="AU21" s="366"/>
      <c r="AV21" s="177"/>
      <c r="AW21" s="177"/>
      <c r="AX21" s="177"/>
      <c r="AY21" s="177"/>
      <c r="AZ21" s="177"/>
    </row>
    <row r="22" spans="2:52" x14ac:dyDescent="0.25">
      <c r="B22" s="368" t="s">
        <v>58</v>
      </c>
      <c r="C22" s="140">
        <v>800</v>
      </c>
      <c r="D22" s="140">
        <v>800</v>
      </c>
      <c r="E22" s="140">
        <v>800</v>
      </c>
      <c r="F22" s="129">
        <v>360</v>
      </c>
      <c r="G22" s="130">
        <v>360</v>
      </c>
      <c r="H22" s="129">
        <v>360</v>
      </c>
      <c r="I22" s="130">
        <v>300</v>
      </c>
      <c r="J22" s="129">
        <v>300</v>
      </c>
      <c r="K22" s="130">
        <v>300</v>
      </c>
      <c r="L22" s="130">
        <v>300</v>
      </c>
      <c r="M22" s="130">
        <v>300</v>
      </c>
      <c r="N22" s="130">
        <v>260</v>
      </c>
      <c r="O22" s="130">
        <v>260</v>
      </c>
      <c r="P22" s="130">
        <v>360</v>
      </c>
      <c r="Q22" s="130">
        <v>300</v>
      </c>
      <c r="R22" s="130">
        <v>600</v>
      </c>
      <c r="S22" s="130">
        <v>600</v>
      </c>
      <c r="T22" s="130">
        <v>600</v>
      </c>
      <c r="U22" s="130">
        <v>500</v>
      </c>
      <c r="V22" s="130">
        <v>500</v>
      </c>
      <c r="W22" s="224">
        <v>500</v>
      </c>
      <c r="X22" s="366"/>
      <c r="Y22" s="16">
        <v>800</v>
      </c>
      <c r="Z22" s="18">
        <v>1000</v>
      </c>
      <c r="AA22" s="18">
        <v>1000</v>
      </c>
      <c r="AB22" s="18">
        <v>800</v>
      </c>
      <c r="AC22" s="18">
        <v>1000</v>
      </c>
      <c r="AD22" s="17">
        <v>1000</v>
      </c>
      <c r="AE22" s="18">
        <v>1000</v>
      </c>
      <c r="AF22" s="18">
        <v>1000</v>
      </c>
      <c r="AG22" s="18">
        <v>1000</v>
      </c>
      <c r="AH22" s="17">
        <v>1000</v>
      </c>
      <c r="AI22" s="18">
        <v>1000</v>
      </c>
      <c r="AJ22" s="17">
        <v>1000</v>
      </c>
      <c r="AK22" s="18">
        <v>800</v>
      </c>
      <c r="AL22" s="18">
        <v>100</v>
      </c>
      <c r="AM22" s="18">
        <v>100</v>
      </c>
      <c r="AN22" s="18">
        <v>800</v>
      </c>
      <c r="AO22" s="18">
        <v>1000</v>
      </c>
      <c r="AP22" s="18">
        <v>1000</v>
      </c>
      <c r="AQ22" s="366"/>
      <c r="AR22" s="366"/>
      <c r="AS22" s="366"/>
      <c r="AT22" s="366"/>
      <c r="AU22" s="366"/>
      <c r="AV22" s="177"/>
      <c r="AW22" s="177"/>
      <c r="AX22" s="177"/>
      <c r="AY22" s="177"/>
      <c r="AZ22" s="177"/>
    </row>
    <row r="23" spans="2:52" x14ac:dyDescent="0.25">
      <c r="B23" s="136" t="s">
        <v>59</v>
      </c>
      <c r="C23" s="140">
        <v>3</v>
      </c>
      <c r="D23" s="140">
        <v>3</v>
      </c>
      <c r="E23" s="140">
        <v>3</v>
      </c>
      <c r="F23" s="129">
        <v>2.6</v>
      </c>
      <c r="G23" s="130">
        <v>2.6</v>
      </c>
      <c r="H23" s="129">
        <v>2.6</v>
      </c>
      <c r="I23" s="130">
        <v>2.8</v>
      </c>
      <c r="J23" s="129">
        <v>2.8</v>
      </c>
      <c r="K23" s="130">
        <v>2.8</v>
      </c>
      <c r="L23" s="130">
        <v>1.5</v>
      </c>
      <c r="M23" s="130">
        <v>1.5</v>
      </c>
      <c r="N23" s="130">
        <v>2</v>
      </c>
      <c r="O23" s="130">
        <v>2</v>
      </c>
      <c r="P23" s="130">
        <v>4.5</v>
      </c>
      <c r="Q23" s="130">
        <v>5</v>
      </c>
      <c r="R23" s="130">
        <v>2.6</v>
      </c>
      <c r="S23" s="130">
        <v>2.6</v>
      </c>
      <c r="T23" s="130">
        <v>2.6</v>
      </c>
      <c r="U23" s="130">
        <v>2.8</v>
      </c>
      <c r="V23" s="130">
        <v>2.8</v>
      </c>
      <c r="W23" s="224">
        <v>2.8</v>
      </c>
      <c r="X23" s="366"/>
      <c r="Y23" s="16" t="s">
        <v>44</v>
      </c>
      <c r="Z23" s="18" t="s">
        <v>44</v>
      </c>
      <c r="AA23" s="18" t="s">
        <v>44</v>
      </c>
      <c r="AB23" s="18" t="s">
        <v>44</v>
      </c>
      <c r="AC23" s="18" t="s">
        <v>44</v>
      </c>
      <c r="AD23" s="17" t="s">
        <v>44</v>
      </c>
      <c r="AE23" s="18" t="s">
        <v>44</v>
      </c>
      <c r="AF23" s="18" t="s">
        <v>44</v>
      </c>
      <c r="AG23" s="18" t="s">
        <v>44</v>
      </c>
      <c r="AH23" s="17" t="s">
        <v>44</v>
      </c>
      <c r="AI23" s="18" t="s">
        <v>44</v>
      </c>
      <c r="AJ23" s="17" t="s">
        <v>44</v>
      </c>
      <c r="AK23" s="18" t="s">
        <v>44</v>
      </c>
      <c r="AL23" s="18" t="s">
        <v>44</v>
      </c>
      <c r="AM23" s="18" t="s">
        <v>44</v>
      </c>
      <c r="AN23" s="18" t="s">
        <v>44</v>
      </c>
      <c r="AO23" s="18" t="s">
        <v>44</v>
      </c>
      <c r="AP23" s="18" t="s">
        <v>44</v>
      </c>
      <c r="AQ23" s="366"/>
      <c r="AR23" s="366"/>
      <c r="AS23" s="366"/>
      <c r="AT23" s="366"/>
      <c r="AU23" s="366"/>
      <c r="AV23" s="177"/>
      <c r="AW23" s="177"/>
      <c r="AX23" s="177"/>
      <c r="AY23" s="177"/>
      <c r="AZ23" s="177"/>
    </row>
    <row r="24" spans="2:52" x14ac:dyDescent="0.25">
      <c r="B24" s="368" t="s">
        <v>60</v>
      </c>
      <c r="C24" s="140">
        <v>50</v>
      </c>
      <c r="D24" s="140">
        <v>50</v>
      </c>
      <c r="E24" s="140">
        <v>50</v>
      </c>
      <c r="F24" s="129">
        <v>30</v>
      </c>
      <c r="G24" s="130">
        <v>30</v>
      </c>
      <c r="H24" s="129">
        <v>30</v>
      </c>
      <c r="I24" s="130">
        <v>35</v>
      </c>
      <c r="J24" s="129">
        <v>35</v>
      </c>
      <c r="K24" s="130">
        <v>35</v>
      </c>
      <c r="L24" s="130">
        <v>10</v>
      </c>
      <c r="M24" s="130">
        <v>10</v>
      </c>
      <c r="N24" s="130">
        <v>10</v>
      </c>
      <c r="O24" s="130">
        <v>10</v>
      </c>
      <c r="P24" s="130">
        <v>40</v>
      </c>
      <c r="Q24" s="130">
        <v>45</v>
      </c>
      <c r="R24" s="130">
        <v>30</v>
      </c>
      <c r="S24" s="130">
        <v>30</v>
      </c>
      <c r="T24" s="130">
        <v>30</v>
      </c>
      <c r="U24" s="130">
        <v>35</v>
      </c>
      <c r="V24" s="130">
        <v>35</v>
      </c>
      <c r="W24" s="224">
        <v>35</v>
      </c>
      <c r="X24" s="366"/>
      <c r="Y24" s="16" t="s">
        <v>44</v>
      </c>
      <c r="Z24" s="18" t="s">
        <v>44</v>
      </c>
      <c r="AA24" s="18" t="s">
        <v>44</v>
      </c>
      <c r="AB24" s="18" t="s">
        <v>44</v>
      </c>
      <c r="AC24" s="18" t="s">
        <v>44</v>
      </c>
      <c r="AD24" s="17" t="s">
        <v>44</v>
      </c>
      <c r="AE24" s="17">
        <v>200</v>
      </c>
      <c r="AF24" s="17">
        <v>200</v>
      </c>
      <c r="AG24" s="18">
        <v>200</v>
      </c>
      <c r="AH24" s="17">
        <v>200</v>
      </c>
      <c r="AI24" s="18">
        <v>250</v>
      </c>
      <c r="AJ24" s="17">
        <v>250</v>
      </c>
      <c r="AK24" s="18" t="s">
        <v>44</v>
      </c>
      <c r="AL24" s="18" t="s">
        <v>44</v>
      </c>
      <c r="AM24" s="18" t="s">
        <v>44</v>
      </c>
      <c r="AN24" s="18" t="s">
        <v>44</v>
      </c>
      <c r="AO24" s="18" t="s">
        <v>44</v>
      </c>
      <c r="AP24" s="18" t="s">
        <v>44</v>
      </c>
      <c r="AQ24" s="366"/>
      <c r="AR24" s="366"/>
      <c r="AS24" s="366"/>
      <c r="AT24" s="366"/>
      <c r="AU24" s="366"/>
      <c r="AV24" s="177"/>
      <c r="AW24" s="177"/>
      <c r="AX24" s="177"/>
      <c r="AY24" s="177"/>
      <c r="AZ24" s="177"/>
    </row>
    <row r="25" spans="2:52" x14ac:dyDescent="0.25">
      <c r="B25" s="135" t="s">
        <v>63</v>
      </c>
      <c r="C25" s="140">
        <v>6</v>
      </c>
      <c r="D25" s="140">
        <v>6</v>
      </c>
      <c r="E25" s="140">
        <v>6</v>
      </c>
      <c r="F25" s="129">
        <v>6</v>
      </c>
      <c r="G25" s="130">
        <v>6</v>
      </c>
      <c r="H25" s="129">
        <v>6</v>
      </c>
      <c r="I25" s="130">
        <v>7</v>
      </c>
      <c r="J25" s="129">
        <v>7</v>
      </c>
      <c r="K25" s="130">
        <v>7</v>
      </c>
      <c r="L25" s="130">
        <v>3</v>
      </c>
      <c r="M25" s="130">
        <v>3</v>
      </c>
      <c r="N25" s="130">
        <v>3</v>
      </c>
      <c r="O25" s="130">
        <v>3</v>
      </c>
      <c r="P25" s="130">
        <v>5</v>
      </c>
      <c r="Q25" s="130">
        <v>7</v>
      </c>
      <c r="R25" s="130">
        <v>5</v>
      </c>
      <c r="S25" s="130">
        <v>5</v>
      </c>
      <c r="T25" s="130">
        <v>5</v>
      </c>
      <c r="U25" s="130">
        <v>6</v>
      </c>
      <c r="V25" s="130">
        <v>6</v>
      </c>
      <c r="W25" s="224">
        <v>6</v>
      </c>
      <c r="X25" s="366"/>
      <c r="Y25" s="16" t="s">
        <v>44</v>
      </c>
      <c r="Z25" s="18" t="s">
        <v>44</v>
      </c>
      <c r="AA25" s="18" t="s">
        <v>44</v>
      </c>
      <c r="AB25" s="18" t="s">
        <v>44</v>
      </c>
      <c r="AC25" s="18" t="s">
        <v>44</v>
      </c>
      <c r="AD25" s="17" t="s">
        <v>44</v>
      </c>
      <c r="AE25" s="17">
        <v>7</v>
      </c>
      <c r="AF25" s="17">
        <v>7</v>
      </c>
      <c r="AG25" s="18">
        <v>7</v>
      </c>
      <c r="AH25" s="17">
        <v>7</v>
      </c>
      <c r="AI25" s="18" t="s">
        <v>44</v>
      </c>
      <c r="AJ25" s="17" t="s">
        <v>44</v>
      </c>
      <c r="AK25" s="18" t="s">
        <v>44</v>
      </c>
      <c r="AL25" s="18" t="s">
        <v>44</v>
      </c>
      <c r="AM25" s="18" t="s">
        <v>44</v>
      </c>
      <c r="AN25" s="18" t="s">
        <v>44</v>
      </c>
      <c r="AO25" s="18" t="s">
        <v>44</v>
      </c>
      <c r="AP25" s="18" t="s">
        <v>44</v>
      </c>
      <c r="AQ25" s="366"/>
      <c r="AR25" s="366"/>
      <c r="AS25" s="366"/>
      <c r="AT25" s="366"/>
      <c r="AU25" s="366"/>
      <c r="AV25" s="177"/>
      <c r="AW25" s="177"/>
      <c r="AX25" s="177"/>
      <c r="AY25" s="177"/>
      <c r="AZ25" s="177"/>
    </row>
    <row r="26" spans="2:52" x14ac:dyDescent="0.25">
      <c r="B26" s="367" t="s">
        <v>64</v>
      </c>
      <c r="C26" s="140">
        <v>450</v>
      </c>
      <c r="D26" s="140">
        <v>450</v>
      </c>
      <c r="E26" s="140">
        <v>450</v>
      </c>
      <c r="F26" s="129">
        <v>450</v>
      </c>
      <c r="G26" s="130">
        <v>450</v>
      </c>
      <c r="H26" s="129">
        <v>450</v>
      </c>
      <c r="I26" s="130">
        <v>550</v>
      </c>
      <c r="J26" s="129">
        <v>550</v>
      </c>
      <c r="K26" s="130">
        <v>550</v>
      </c>
      <c r="L26" s="130"/>
      <c r="M26" s="130" t="s">
        <v>39</v>
      </c>
      <c r="N26" s="130" t="s">
        <v>39</v>
      </c>
      <c r="O26" s="130" t="s">
        <v>39</v>
      </c>
      <c r="P26" s="130">
        <v>480</v>
      </c>
      <c r="Q26" s="130">
        <v>520</v>
      </c>
      <c r="R26" s="130">
        <v>415</v>
      </c>
      <c r="S26" s="130">
        <v>440</v>
      </c>
      <c r="T26" s="130">
        <v>440</v>
      </c>
      <c r="U26" s="130">
        <v>525</v>
      </c>
      <c r="V26" s="130">
        <v>550</v>
      </c>
      <c r="W26" s="224">
        <v>550</v>
      </c>
      <c r="X26" s="366"/>
      <c r="Y26" s="16">
        <v>3000</v>
      </c>
      <c r="Z26" s="18">
        <v>3500</v>
      </c>
      <c r="AA26" s="18">
        <v>3500</v>
      </c>
      <c r="AB26" s="18">
        <v>3000</v>
      </c>
      <c r="AC26" s="18">
        <v>3500</v>
      </c>
      <c r="AD26" s="17">
        <v>3500</v>
      </c>
      <c r="AE26" s="18" t="s">
        <v>44</v>
      </c>
      <c r="AF26" s="18" t="s">
        <v>44</v>
      </c>
      <c r="AG26" s="18" t="s">
        <v>44</v>
      </c>
      <c r="AH26" s="17" t="s">
        <v>44</v>
      </c>
      <c r="AI26" s="18" t="s">
        <v>44</v>
      </c>
      <c r="AJ26" s="17" t="s">
        <v>44</v>
      </c>
      <c r="AK26" s="18">
        <v>3000</v>
      </c>
      <c r="AL26" s="18">
        <v>3500</v>
      </c>
      <c r="AM26" s="18">
        <v>3500</v>
      </c>
      <c r="AN26" s="18">
        <v>3000</v>
      </c>
      <c r="AO26" s="18">
        <v>3500</v>
      </c>
      <c r="AP26" s="18">
        <v>3500</v>
      </c>
      <c r="AQ26" s="366"/>
      <c r="AR26" s="366"/>
      <c r="AS26" s="366"/>
      <c r="AT26" s="366"/>
      <c r="AU26" s="366"/>
      <c r="AV26" s="177"/>
      <c r="AW26" s="177"/>
      <c r="AX26" s="177"/>
      <c r="AY26" s="177"/>
      <c r="AZ26" s="177"/>
    </row>
    <row r="27" spans="2:52" x14ac:dyDescent="0.25">
      <c r="B27" s="137" t="s">
        <v>65</v>
      </c>
      <c r="C27" s="140">
        <v>140</v>
      </c>
      <c r="D27" s="140">
        <v>170</v>
      </c>
      <c r="E27" s="140">
        <v>200</v>
      </c>
      <c r="F27" s="129" t="s">
        <v>44</v>
      </c>
      <c r="G27" s="130" t="s">
        <v>44</v>
      </c>
      <c r="H27" s="129" t="s">
        <v>44</v>
      </c>
      <c r="I27" s="130" t="s">
        <v>44</v>
      </c>
      <c r="J27" s="129" t="s">
        <v>44</v>
      </c>
      <c r="K27" s="130" t="s">
        <v>44</v>
      </c>
      <c r="L27" s="130"/>
      <c r="M27" s="130" t="s">
        <v>39</v>
      </c>
      <c r="N27" s="130" t="s">
        <v>39</v>
      </c>
      <c r="O27" s="130" t="s">
        <v>39</v>
      </c>
      <c r="P27" s="130" t="s">
        <v>44</v>
      </c>
      <c r="Q27" s="130" t="s">
        <v>44</v>
      </c>
      <c r="R27" s="130" t="s">
        <v>44</v>
      </c>
      <c r="S27" s="130" t="s">
        <v>44</v>
      </c>
      <c r="T27" s="130" t="s">
        <v>44</v>
      </c>
      <c r="U27" s="130" t="s">
        <v>44</v>
      </c>
      <c r="V27" s="130" t="s">
        <v>44</v>
      </c>
      <c r="W27" s="224" t="s">
        <v>44</v>
      </c>
      <c r="X27" s="366"/>
      <c r="Y27" s="16" t="s">
        <v>44</v>
      </c>
      <c r="Z27" s="18" t="s">
        <v>44</v>
      </c>
      <c r="AA27" s="18" t="s">
        <v>44</v>
      </c>
      <c r="AB27" s="18" t="s">
        <v>44</v>
      </c>
      <c r="AC27" s="18" t="s">
        <v>44</v>
      </c>
      <c r="AD27" s="17" t="s">
        <v>44</v>
      </c>
      <c r="AE27" s="18" t="s">
        <v>44</v>
      </c>
      <c r="AF27" s="18" t="s">
        <v>44</v>
      </c>
      <c r="AG27" s="18" t="s">
        <v>44</v>
      </c>
      <c r="AH27" s="17" t="s">
        <v>44</v>
      </c>
      <c r="AI27" s="18" t="s">
        <v>44</v>
      </c>
      <c r="AJ27" s="17" t="s">
        <v>44</v>
      </c>
      <c r="AK27" s="18" t="s">
        <v>44</v>
      </c>
      <c r="AL27" s="18" t="s">
        <v>44</v>
      </c>
      <c r="AM27" s="18" t="s">
        <v>44</v>
      </c>
      <c r="AN27" s="18" t="s">
        <v>44</v>
      </c>
      <c r="AO27" s="18" t="s">
        <v>44</v>
      </c>
      <c r="AP27" s="18" t="s">
        <v>44</v>
      </c>
      <c r="AQ27" s="366"/>
      <c r="AR27" s="366"/>
      <c r="AS27" s="366"/>
      <c r="AT27" s="366"/>
      <c r="AU27" s="366"/>
      <c r="AV27" s="177"/>
      <c r="AW27" s="177"/>
      <c r="AX27" s="177"/>
      <c r="AY27" s="177"/>
      <c r="AZ27" s="177"/>
    </row>
    <row r="28" spans="2:52" x14ac:dyDescent="0.25">
      <c r="B28" s="367" t="s">
        <v>68</v>
      </c>
      <c r="C28" s="140">
        <v>1500</v>
      </c>
      <c r="D28" s="140">
        <v>1500</v>
      </c>
      <c r="E28" s="140">
        <v>1500</v>
      </c>
      <c r="F28" s="129">
        <v>1500</v>
      </c>
      <c r="G28" s="130">
        <v>1500</v>
      </c>
      <c r="H28" s="129">
        <v>1500</v>
      </c>
      <c r="I28" s="130">
        <v>1500</v>
      </c>
      <c r="J28" s="129">
        <v>1500</v>
      </c>
      <c r="K28" s="130">
        <v>1500</v>
      </c>
      <c r="L28" s="130">
        <v>1600</v>
      </c>
      <c r="M28" s="130">
        <v>1600</v>
      </c>
      <c r="N28" s="130">
        <v>1600</v>
      </c>
      <c r="O28" s="130">
        <v>1600</v>
      </c>
      <c r="P28" s="130">
        <v>2000</v>
      </c>
      <c r="Q28" s="130">
        <v>2000</v>
      </c>
      <c r="R28" s="130">
        <v>920</v>
      </c>
      <c r="S28" s="130">
        <v>920</v>
      </c>
      <c r="T28" s="130">
        <v>920</v>
      </c>
      <c r="U28" s="130">
        <v>920</v>
      </c>
      <c r="V28" s="130">
        <v>920</v>
      </c>
      <c r="W28" s="224">
        <v>920</v>
      </c>
      <c r="X28" s="366"/>
      <c r="Y28" s="16">
        <v>2300</v>
      </c>
      <c r="Z28" s="18">
        <v>2300</v>
      </c>
      <c r="AA28" s="18">
        <v>2300</v>
      </c>
      <c r="AB28" s="18">
        <v>2300</v>
      </c>
      <c r="AC28" s="18">
        <v>2300</v>
      </c>
      <c r="AD28" s="17">
        <v>2300</v>
      </c>
      <c r="AE28" s="18" t="s">
        <v>44</v>
      </c>
      <c r="AF28" s="18" t="s">
        <v>44</v>
      </c>
      <c r="AG28" s="18" t="s">
        <v>44</v>
      </c>
      <c r="AH28" s="17" t="s">
        <v>44</v>
      </c>
      <c r="AI28" s="18" t="s">
        <v>44</v>
      </c>
      <c r="AJ28" s="17" t="s">
        <v>44</v>
      </c>
      <c r="AK28" s="18">
        <v>2300</v>
      </c>
      <c r="AL28" s="18">
        <v>2300</v>
      </c>
      <c r="AM28" s="18">
        <v>2300</v>
      </c>
      <c r="AN28" s="18">
        <v>2300</v>
      </c>
      <c r="AO28" s="18">
        <v>2300</v>
      </c>
      <c r="AP28" s="18">
        <v>2300</v>
      </c>
      <c r="AQ28" s="366"/>
      <c r="AR28" s="366"/>
      <c r="AS28" s="366"/>
      <c r="AT28" s="366"/>
      <c r="AU28" s="366"/>
      <c r="AV28" s="177"/>
      <c r="AW28" s="177"/>
      <c r="AX28" s="177"/>
      <c r="AY28" s="177"/>
      <c r="AZ28" s="177"/>
    </row>
    <row r="29" spans="2:52" x14ac:dyDescent="0.25">
      <c r="B29" s="137" t="s">
        <v>69</v>
      </c>
      <c r="C29" s="140">
        <v>184</v>
      </c>
      <c r="D29" s="140">
        <v>184</v>
      </c>
      <c r="E29" s="140">
        <v>184</v>
      </c>
      <c r="F29" s="129">
        <v>4700</v>
      </c>
      <c r="G29" s="130">
        <v>4700</v>
      </c>
      <c r="H29" s="129">
        <v>4700</v>
      </c>
      <c r="I29" s="130">
        <v>5100</v>
      </c>
      <c r="J29" s="129">
        <v>5100</v>
      </c>
      <c r="K29" s="130">
        <v>5100</v>
      </c>
      <c r="L29" s="130">
        <v>3500</v>
      </c>
      <c r="M29" s="130">
        <v>3500</v>
      </c>
      <c r="N29" s="130">
        <v>3500</v>
      </c>
      <c r="O29" s="130">
        <v>3500</v>
      </c>
      <c r="P29" s="130">
        <v>3500</v>
      </c>
      <c r="Q29" s="130">
        <v>4000</v>
      </c>
      <c r="R29" s="130">
        <v>2800</v>
      </c>
      <c r="S29" s="130">
        <v>2800</v>
      </c>
      <c r="T29" s="130">
        <v>2800</v>
      </c>
      <c r="U29" s="130">
        <v>3200</v>
      </c>
      <c r="V29" s="130">
        <v>3200</v>
      </c>
      <c r="W29" s="224">
        <v>3200</v>
      </c>
      <c r="X29" s="366"/>
      <c r="Y29" s="16" t="s">
        <v>44</v>
      </c>
      <c r="Z29" s="18" t="s">
        <v>44</v>
      </c>
      <c r="AA29" s="18" t="s">
        <v>44</v>
      </c>
      <c r="AB29" s="18" t="s">
        <v>44</v>
      </c>
      <c r="AC29" s="18" t="s">
        <v>44</v>
      </c>
      <c r="AD29" s="17" t="s">
        <v>44</v>
      </c>
      <c r="AE29" s="18" t="s">
        <v>44</v>
      </c>
      <c r="AF29" s="18" t="s">
        <v>44</v>
      </c>
      <c r="AG29" s="18" t="s">
        <v>44</v>
      </c>
      <c r="AH29" s="17" t="s">
        <v>44</v>
      </c>
      <c r="AI29" s="18" t="s">
        <v>44</v>
      </c>
      <c r="AJ29" s="17" t="s">
        <v>44</v>
      </c>
      <c r="AK29" s="18" t="s">
        <v>44</v>
      </c>
      <c r="AL29" s="18" t="s">
        <v>44</v>
      </c>
      <c r="AM29" s="18" t="s">
        <v>44</v>
      </c>
      <c r="AN29" s="18" t="s">
        <v>44</v>
      </c>
      <c r="AO29" s="18" t="s">
        <v>44</v>
      </c>
      <c r="AP29" s="18" t="s">
        <v>44</v>
      </c>
      <c r="AQ29" s="366"/>
      <c r="AR29" s="366"/>
      <c r="AS29" s="366"/>
      <c r="AT29" s="366"/>
      <c r="AU29" s="366"/>
      <c r="AV29" s="177"/>
      <c r="AW29" s="177"/>
      <c r="AX29" s="177"/>
      <c r="AY29" s="177"/>
      <c r="AZ29" s="177"/>
    </row>
    <row r="30" spans="2:52" x14ac:dyDescent="0.25">
      <c r="B30" s="367" t="s">
        <v>70</v>
      </c>
      <c r="C30" s="140">
        <v>2300</v>
      </c>
      <c r="D30" s="140">
        <v>2300</v>
      </c>
      <c r="E30" s="140">
        <v>2300</v>
      </c>
      <c r="F30" s="129">
        <v>2300</v>
      </c>
      <c r="G30" s="130">
        <v>2300</v>
      </c>
      <c r="H30" s="129">
        <v>2300</v>
      </c>
      <c r="I30" s="130">
        <v>2300</v>
      </c>
      <c r="J30" s="129">
        <v>2300</v>
      </c>
      <c r="K30" s="130">
        <v>2300</v>
      </c>
      <c r="L30" s="130">
        <v>2500</v>
      </c>
      <c r="M30" s="130">
        <v>2500</v>
      </c>
      <c r="N30" s="130">
        <v>2500</v>
      </c>
      <c r="O30" s="130">
        <v>2500</v>
      </c>
      <c r="P30" s="130">
        <v>3100</v>
      </c>
      <c r="Q30" s="130">
        <v>3100</v>
      </c>
      <c r="R30" s="130" t="s">
        <v>44</v>
      </c>
      <c r="S30" s="130" t="s">
        <v>44</v>
      </c>
      <c r="T30" s="130" t="s">
        <v>44</v>
      </c>
      <c r="U30" s="130" t="s">
        <v>44</v>
      </c>
      <c r="V30" s="130" t="s">
        <v>44</v>
      </c>
      <c r="W30" s="224" t="s">
        <v>44</v>
      </c>
      <c r="X30" s="172"/>
      <c r="Y30" s="16">
        <v>3600</v>
      </c>
      <c r="Z30" s="18">
        <v>3600</v>
      </c>
      <c r="AA30" s="18">
        <v>3600</v>
      </c>
      <c r="AB30" s="18">
        <v>3600</v>
      </c>
      <c r="AC30" s="18">
        <v>3600</v>
      </c>
      <c r="AD30" s="17">
        <v>3600</v>
      </c>
      <c r="AE30" s="18" t="s">
        <v>44</v>
      </c>
      <c r="AF30" s="18" t="s">
        <v>44</v>
      </c>
      <c r="AG30" s="18" t="s">
        <v>44</v>
      </c>
      <c r="AH30" s="17" t="s">
        <v>44</v>
      </c>
      <c r="AI30" s="18" t="s">
        <v>44</v>
      </c>
      <c r="AJ30" s="17" t="s">
        <v>44</v>
      </c>
      <c r="AK30" s="56">
        <v>3600</v>
      </c>
      <c r="AL30" s="56">
        <v>3600</v>
      </c>
      <c r="AM30" s="56">
        <v>3600</v>
      </c>
      <c r="AN30" s="56">
        <v>3600</v>
      </c>
      <c r="AO30" s="56">
        <v>3600</v>
      </c>
      <c r="AP30" s="56">
        <v>3600</v>
      </c>
      <c r="AQ30" s="172"/>
      <c r="AR30" s="172"/>
      <c r="AS30" s="172"/>
      <c r="AT30" s="172"/>
      <c r="AU30" s="172"/>
      <c r="AV30" s="177"/>
      <c r="AW30" s="177"/>
      <c r="AX30" s="177"/>
      <c r="AY30" s="177"/>
      <c r="AZ30" s="177"/>
    </row>
    <row r="31" spans="2:52" x14ac:dyDescent="0.25">
      <c r="B31" s="137" t="s">
        <v>71</v>
      </c>
      <c r="C31" s="140">
        <v>1250</v>
      </c>
      <c r="D31" s="140">
        <v>1250</v>
      </c>
      <c r="E31" s="140">
        <v>1250</v>
      </c>
      <c r="F31" s="129">
        <v>1300</v>
      </c>
      <c r="G31" s="130">
        <v>1000</v>
      </c>
      <c r="H31" s="129">
        <v>1000</v>
      </c>
      <c r="I31" s="130">
        <v>1300</v>
      </c>
      <c r="J31" s="129">
        <v>1000</v>
      </c>
      <c r="K31" s="130">
        <v>1000</v>
      </c>
      <c r="L31" s="130">
        <v>800</v>
      </c>
      <c r="M31" s="130">
        <v>700</v>
      </c>
      <c r="N31" s="130">
        <v>1350</v>
      </c>
      <c r="O31" s="130">
        <v>1250</v>
      </c>
      <c r="P31" s="130">
        <v>1000</v>
      </c>
      <c r="Q31" s="130">
        <v>1000</v>
      </c>
      <c r="R31" s="130">
        <v>1300</v>
      </c>
      <c r="S31" s="130">
        <v>1000</v>
      </c>
      <c r="T31" s="130">
        <v>1000</v>
      </c>
      <c r="U31" s="130">
        <v>1300</v>
      </c>
      <c r="V31" s="130">
        <v>1000</v>
      </c>
      <c r="W31" s="224">
        <v>1000</v>
      </c>
      <c r="X31" s="366"/>
      <c r="Y31" s="16">
        <v>3000</v>
      </c>
      <c r="Z31" s="18">
        <v>2500</v>
      </c>
      <c r="AA31" s="18">
        <v>2500</v>
      </c>
      <c r="AB31" s="18">
        <v>3000</v>
      </c>
      <c r="AC31" s="18">
        <v>2500</v>
      </c>
      <c r="AD31" s="17">
        <v>2500</v>
      </c>
      <c r="AE31" s="18" t="s">
        <v>44</v>
      </c>
      <c r="AF31" s="18" t="s">
        <v>44</v>
      </c>
      <c r="AG31" s="18" t="s">
        <v>44</v>
      </c>
      <c r="AH31" s="17" t="s">
        <v>44</v>
      </c>
      <c r="AI31" s="18">
        <v>2500</v>
      </c>
      <c r="AJ31" s="17">
        <v>2500</v>
      </c>
      <c r="AK31" s="18">
        <v>2500</v>
      </c>
      <c r="AL31" s="18">
        <v>2500</v>
      </c>
      <c r="AM31" s="18">
        <v>2500</v>
      </c>
      <c r="AN31" s="18">
        <v>2500</v>
      </c>
      <c r="AO31" s="18">
        <v>2500</v>
      </c>
      <c r="AP31" s="18">
        <v>2500</v>
      </c>
      <c r="AQ31" s="366"/>
      <c r="AR31" s="366"/>
      <c r="AS31" s="366"/>
      <c r="AT31" s="366"/>
      <c r="AU31" s="366"/>
      <c r="AV31" s="177"/>
      <c r="AW31" s="177"/>
      <c r="AX31" s="177"/>
      <c r="AY31" s="177"/>
      <c r="AZ31" s="177"/>
    </row>
    <row r="32" spans="2:52" x14ac:dyDescent="0.25">
      <c r="B32" s="367" t="s">
        <v>72</v>
      </c>
      <c r="C32" s="140">
        <v>1250</v>
      </c>
      <c r="D32" s="140">
        <v>1250</v>
      </c>
      <c r="E32" s="140">
        <v>1250</v>
      </c>
      <c r="F32" s="129">
        <v>1250</v>
      </c>
      <c r="G32" s="130">
        <v>700</v>
      </c>
      <c r="H32" s="129">
        <v>700</v>
      </c>
      <c r="I32" s="130">
        <v>1250</v>
      </c>
      <c r="J32" s="129">
        <v>700</v>
      </c>
      <c r="K32" s="130">
        <v>700</v>
      </c>
      <c r="L32" s="130">
        <v>625</v>
      </c>
      <c r="M32" s="130">
        <v>550</v>
      </c>
      <c r="N32" s="130">
        <v>1065</v>
      </c>
      <c r="O32" s="130">
        <v>990</v>
      </c>
      <c r="P32" s="130">
        <v>550</v>
      </c>
      <c r="Q32" s="130">
        <v>550</v>
      </c>
      <c r="R32" s="130">
        <v>1250</v>
      </c>
      <c r="S32" s="130">
        <v>1000</v>
      </c>
      <c r="T32" s="130">
        <v>1000</v>
      </c>
      <c r="U32" s="130">
        <v>1250</v>
      </c>
      <c r="V32" s="130">
        <v>1000</v>
      </c>
      <c r="W32" s="224">
        <v>1000</v>
      </c>
      <c r="X32" s="366"/>
      <c r="Y32" s="16">
        <v>3500</v>
      </c>
      <c r="Z32" s="18">
        <v>3500</v>
      </c>
      <c r="AA32" s="18">
        <v>3500</v>
      </c>
      <c r="AB32" s="18">
        <v>4000</v>
      </c>
      <c r="AC32" s="18">
        <v>4000</v>
      </c>
      <c r="AD32" s="17">
        <v>4000</v>
      </c>
      <c r="AE32" s="18" t="s">
        <v>44</v>
      </c>
      <c r="AF32" s="18" t="s">
        <v>44</v>
      </c>
      <c r="AG32" s="18" t="s">
        <v>44</v>
      </c>
      <c r="AH32" s="17" t="s">
        <v>44</v>
      </c>
      <c r="AI32" s="18" t="s">
        <v>44</v>
      </c>
      <c r="AJ32" s="17" t="s">
        <v>44</v>
      </c>
      <c r="AK32" s="18">
        <v>3500</v>
      </c>
      <c r="AL32" s="18">
        <v>3500</v>
      </c>
      <c r="AM32" s="18">
        <v>3500</v>
      </c>
      <c r="AN32" s="18">
        <v>4000</v>
      </c>
      <c r="AO32" s="18">
        <v>4000</v>
      </c>
      <c r="AP32" s="18">
        <v>4000</v>
      </c>
      <c r="AQ32" s="366"/>
      <c r="AR32" s="366"/>
      <c r="AS32" s="366"/>
      <c r="AT32" s="366"/>
      <c r="AU32" s="366"/>
      <c r="AV32" s="177"/>
      <c r="AW32" s="177"/>
      <c r="AX32" s="177"/>
      <c r="AY32" s="177"/>
      <c r="AZ32" s="177"/>
    </row>
    <row r="33" spans="2:52" x14ac:dyDescent="0.25">
      <c r="B33" s="137" t="s">
        <v>73</v>
      </c>
      <c r="C33" s="140">
        <v>430</v>
      </c>
      <c r="D33" s="140">
        <v>430</v>
      </c>
      <c r="E33" s="140">
        <v>430</v>
      </c>
      <c r="F33" s="129">
        <v>400</v>
      </c>
      <c r="G33" s="130">
        <v>350</v>
      </c>
      <c r="H33" s="129">
        <v>360</v>
      </c>
      <c r="I33" s="130">
        <v>360</v>
      </c>
      <c r="J33" s="129">
        <v>310</v>
      </c>
      <c r="K33" s="130">
        <v>320</v>
      </c>
      <c r="L33" s="130">
        <v>300</v>
      </c>
      <c r="M33" s="130">
        <v>270</v>
      </c>
      <c r="N33" s="130">
        <v>350</v>
      </c>
      <c r="O33" s="130">
        <v>320</v>
      </c>
      <c r="P33" s="130">
        <v>300</v>
      </c>
      <c r="Q33" s="130">
        <v>300</v>
      </c>
      <c r="R33" s="130">
        <v>400</v>
      </c>
      <c r="S33" s="130">
        <v>350</v>
      </c>
      <c r="T33" s="130">
        <v>360</v>
      </c>
      <c r="U33" s="130">
        <v>360</v>
      </c>
      <c r="V33" s="130">
        <v>310</v>
      </c>
      <c r="W33" s="224">
        <v>320</v>
      </c>
      <c r="X33" s="366"/>
      <c r="Y33" s="16">
        <v>750</v>
      </c>
      <c r="Z33" s="18">
        <v>700</v>
      </c>
      <c r="AA33" s="18">
        <v>710</v>
      </c>
      <c r="AB33" s="18">
        <v>710</v>
      </c>
      <c r="AC33" s="18">
        <v>660</v>
      </c>
      <c r="AD33" s="17">
        <v>670</v>
      </c>
      <c r="AE33" s="18" t="s">
        <v>44</v>
      </c>
      <c r="AF33" s="18" t="s">
        <v>44</v>
      </c>
      <c r="AG33" s="18" t="s">
        <v>44</v>
      </c>
      <c r="AH33" s="17" t="s">
        <v>44</v>
      </c>
      <c r="AI33" s="18">
        <v>250</v>
      </c>
      <c r="AJ33" s="17">
        <v>250</v>
      </c>
      <c r="AK33" s="18">
        <v>350</v>
      </c>
      <c r="AL33" s="18">
        <v>350</v>
      </c>
      <c r="AM33" s="18">
        <v>350</v>
      </c>
      <c r="AN33" s="18">
        <v>350</v>
      </c>
      <c r="AO33" s="18">
        <v>350</v>
      </c>
      <c r="AP33" s="18">
        <v>350</v>
      </c>
      <c r="AQ33" s="366"/>
      <c r="AR33" s="366"/>
      <c r="AS33" s="366"/>
      <c r="AT33" s="366"/>
      <c r="AU33" s="366"/>
      <c r="AV33" s="177"/>
      <c r="AW33" s="177"/>
      <c r="AX33" s="177"/>
      <c r="AY33" s="177"/>
      <c r="AZ33" s="177"/>
    </row>
    <row r="34" spans="2:52" x14ac:dyDescent="0.25">
      <c r="B34" s="136" t="s">
        <v>75</v>
      </c>
      <c r="C34" s="140">
        <v>48</v>
      </c>
      <c r="D34" s="140">
        <v>48</v>
      </c>
      <c r="E34" s="140">
        <v>48</v>
      </c>
      <c r="F34" s="129">
        <v>27</v>
      </c>
      <c r="G34" s="130">
        <v>27</v>
      </c>
      <c r="H34" s="129">
        <v>27</v>
      </c>
      <c r="I34" s="130">
        <v>10</v>
      </c>
      <c r="J34" s="129">
        <v>9</v>
      </c>
      <c r="K34" s="130">
        <v>9</v>
      </c>
      <c r="L34" s="130">
        <v>14.8</v>
      </c>
      <c r="M34" s="130">
        <v>14.8</v>
      </c>
      <c r="N34" s="130">
        <v>14.8</v>
      </c>
      <c r="O34" s="130">
        <v>14.8</v>
      </c>
      <c r="P34" s="130">
        <v>16</v>
      </c>
      <c r="Q34" s="130">
        <v>16</v>
      </c>
      <c r="R34" s="130">
        <v>27</v>
      </c>
      <c r="S34" s="130">
        <v>27</v>
      </c>
      <c r="T34" s="130">
        <v>27</v>
      </c>
      <c r="U34" s="130">
        <v>10</v>
      </c>
      <c r="V34" s="130">
        <v>9</v>
      </c>
      <c r="W34" s="224">
        <v>9</v>
      </c>
      <c r="X34" s="366"/>
      <c r="Y34" s="16">
        <v>45</v>
      </c>
      <c r="Z34" s="18">
        <v>45</v>
      </c>
      <c r="AA34" s="18">
        <v>45</v>
      </c>
      <c r="AB34" s="18">
        <v>45</v>
      </c>
      <c r="AC34" s="18">
        <v>45</v>
      </c>
      <c r="AD34" s="17">
        <v>45</v>
      </c>
      <c r="AE34" s="18" t="s">
        <v>44</v>
      </c>
      <c r="AF34" s="18" t="s">
        <v>44</v>
      </c>
      <c r="AG34" s="18" t="s">
        <v>44</v>
      </c>
      <c r="AH34" s="17" t="s">
        <v>44</v>
      </c>
      <c r="AI34" s="18" t="s">
        <v>44</v>
      </c>
      <c r="AJ34" s="17" t="s">
        <v>44</v>
      </c>
      <c r="AK34" s="18">
        <v>45</v>
      </c>
      <c r="AL34" s="18">
        <v>45</v>
      </c>
      <c r="AM34" s="18">
        <v>45</v>
      </c>
      <c r="AN34" s="18">
        <v>45</v>
      </c>
      <c r="AO34" s="18">
        <v>45</v>
      </c>
      <c r="AP34" s="18">
        <v>45</v>
      </c>
      <c r="AQ34" s="366"/>
      <c r="AR34" s="366"/>
      <c r="AS34" s="366"/>
      <c r="AT34" s="366"/>
      <c r="AU34" s="366"/>
      <c r="AV34" s="177"/>
      <c r="AW34" s="177"/>
      <c r="AX34" s="177"/>
      <c r="AY34" s="177"/>
      <c r="AZ34" s="177"/>
    </row>
    <row r="35" spans="2:52" x14ac:dyDescent="0.25">
      <c r="B35" s="135" t="s">
        <v>76</v>
      </c>
      <c r="C35" s="140">
        <v>3.5</v>
      </c>
      <c r="D35" s="140">
        <v>3.5</v>
      </c>
      <c r="E35" s="140">
        <v>3.5</v>
      </c>
      <c r="F35" s="129">
        <v>1</v>
      </c>
      <c r="G35" s="130">
        <v>1</v>
      </c>
      <c r="H35" s="129">
        <v>1</v>
      </c>
      <c r="I35" s="130">
        <v>1.3</v>
      </c>
      <c r="J35" s="129">
        <v>1.3</v>
      </c>
      <c r="K35" s="130">
        <v>1.3</v>
      </c>
      <c r="L35" s="130">
        <v>1</v>
      </c>
      <c r="M35" s="130">
        <v>1.2</v>
      </c>
      <c r="N35" s="130">
        <v>1.3</v>
      </c>
      <c r="O35" s="130">
        <v>1.5</v>
      </c>
      <c r="P35" s="130">
        <v>1.5</v>
      </c>
      <c r="Q35" s="130">
        <v>1.5</v>
      </c>
      <c r="R35" s="130">
        <v>1.2</v>
      </c>
      <c r="S35" s="130">
        <v>1.3</v>
      </c>
      <c r="T35" s="130">
        <v>1.3</v>
      </c>
      <c r="U35" s="130">
        <v>1.4</v>
      </c>
      <c r="V35" s="130">
        <v>1.5</v>
      </c>
      <c r="W35" s="224">
        <v>1.5</v>
      </c>
      <c r="X35" s="366"/>
      <c r="Y35" s="16">
        <v>8</v>
      </c>
      <c r="Z35" s="18">
        <v>10</v>
      </c>
      <c r="AA35" s="18">
        <v>10</v>
      </c>
      <c r="AB35" s="18">
        <v>8</v>
      </c>
      <c r="AC35" s="18">
        <v>10</v>
      </c>
      <c r="AD35" s="17">
        <v>10</v>
      </c>
      <c r="AE35" s="18">
        <v>9.6</v>
      </c>
      <c r="AF35" s="18">
        <v>9.6</v>
      </c>
      <c r="AG35" s="18">
        <v>9.6</v>
      </c>
      <c r="AH35" s="17">
        <v>9.6</v>
      </c>
      <c r="AI35" s="18" t="s">
        <v>44</v>
      </c>
      <c r="AJ35" s="17" t="s">
        <v>44</v>
      </c>
      <c r="AK35" s="18">
        <v>8</v>
      </c>
      <c r="AL35" s="18">
        <v>10</v>
      </c>
      <c r="AM35" s="18">
        <v>10</v>
      </c>
      <c r="AN35" s="18">
        <v>8</v>
      </c>
      <c r="AO35" s="18">
        <v>10</v>
      </c>
      <c r="AP35" s="18">
        <v>10</v>
      </c>
      <c r="AQ35" s="366"/>
      <c r="AR35" s="366"/>
      <c r="AS35" s="366"/>
      <c r="AT35" s="366"/>
      <c r="AU35" s="366"/>
      <c r="AV35" s="177"/>
      <c r="AW35" s="177"/>
      <c r="AX35" s="177"/>
      <c r="AY35" s="177"/>
      <c r="AZ35" s="177"/>
    </row>
    <row r="36" spans="2:52" x14ac:dyDescent="0.25">
      <c r="B36" s="136" t="s">
        <v>77</v>
      </c>
      <c r="C36" s="140">
        <v>20</v>
      </c>
      <c r="D36" s="140">
        <v>20</v>
      </c>
      <c r="E36" s="140">
        <v>20</v>
      </c>
      <c r="F36" s="129">
        <v>12</v>
      </c>
      <c r="G36" s="130">
        <v>11</v>
      </c>
      <c r="H36" s="129">
        <v>11</v>
      </c>
      <c r="I36" s="130">
        <v>13</v>
      </c>
      <c r="J36" s="129">
        <v>12</v>
      </c>
      <c r="K36" s="130">
        <v>12</v>
      </c>
      <c r="L36" s="130">
        <v>7</v>
      </c>
      <c r="M36" s="130">
        <v>7</v>
      </c>
      <c r="N36" s="130">
        <v>13</v>
      </c>
      <c r="O36" s="130">
        <v>13</v>
      </c>
      <c r="P36" s="130">
        <v>11.7</v>
      </c>
      <c r="Q36" s="130">
        <v>13</v>
      </c>
      <c r="R36" s="130">
        <v>10</v>
      </c>
      <c r="S36" s="130">
        <v>11</v>
      </c>
      <c r="T36" s="130">
        <v>11</v>
      </c>
      <c r="U36" s="130">
        <v>11</v>
      </c>
      <c r="V36" s="130">
        <v>12</v>
      </c>
      <c r="W36" s="224">
        <v>12</v>
      </c>
      <c r="X36" s="366"/>
      <c r="Y36" s="16">
        <v>34</v>
      </c>
      <c r="Z36" s="18">
        <v>40</v>
      </c>
      <c r="AA36" s="18">
        <v>40</v>
      </c>
      <c r="AB36" s="18">
        <v>34</v>
      </c>
      <c r="AC36" s="18">
        <v>40</v>
      </c>
      <c r="AD36" s="17">
        <v>40</v>
      </c>
      <c r="AE36" s="18">
        <v>25</v>
      </c>
      <c r="AF36" s="18">
        <v>25</v>
      </c>
      <c r="AG36" s="18">
        <v>25</v>
      </c>
      <c r="AH36" s="17">
        <v>25</v>
      </c>
      <c r="AI36" s="18">
        <v>25</v>
      </c>
      <c r="AJ36" s="17">
        <v>25</v>
      </c>
      <c r="AK36" s="18">
        <v>35</v>
      </c>
      <c r="AL36" s="18">
        <v>40</v>
      </c>
      <c r="AM36" s="18">
        <v>40</v>
      </c>
      <c r="AN36" s="18">
        <v>35</v>
      </c>
      <c r="AO36" s="18">
        <v>40</v>
      </c>
      <c r="AP36" s="18">
        <v>40</v>
      </c>
      <c r="AQ36" s="366"/>
      <c r="AR36" s="366"/>
      <c r="AS36" s="366"/>
      <c r="AT36" s="366"/>
      <c r="AU36" s="366"/>
      <c r="AV36" s="177"/>
      <c r="AW36" s="177"/>
      <c r="AX36" s="177"/>
      <c r="AY36" s="177"/>
      <c r="AZ36" s="177"/>
    </row>
    <row r="37" spans="2:52" x14ac:dyDescent="0.25">
      <c r="B37" s="135" t="s">
        <v>78</v>
      </c>
      <c r="C37" s="140">
        <v>3</v>
      </c>
      <c r="D37" s="140">
        <v>3</v>
      </c>
      <c r="E37" s="140">
        <v>3</v>
      </c>
      <c r="F37" s="129">
        <v>2</v>
      </c>
      <c r="G37" s="130">
        <v>2</v>
      </c>
      <c r="H37" s="129">
        <v>2</v>
      </c>
      <c r="I37" s="130">
        <v>2.6</v>
      </c>
      <c r="J37" s="129">
        <v>2.6</v>
      </c>
      <c r="K37" s="130">
        <v>2.6</v>
      </c>
      <c r="L37" s="130">
        <v>0.9</v>
      </c>
      <c r="M37" s="130">
        <v>1.4</v>
      </c>
      <c r="N37" s="130">
        <v>0.9</v>
      </c>
      <c r="O37" s="130">
        <v>1.4</v>
      </c>
      <c r="P37" s="130">
        <v>3</v>
      </c>
      <c r="Q37" s="130">
        <v>3</v>
      </c>
      <c r="R37" s="130">
        <v>5</v>
      </c>
      <c r="S37" s="130">
        <v>5</v>
      </c>
      <c r="T37" s="130">
        <v>5</v>
      </c>
      <c r="U37" s="130">
        <v>5</v>
      </c>
      <c r="V37" s="130">
        <v>5</v>
      </c>
      <c r="W37" s="224">
        <v>5</v>
      </c>
      <c r="X37" s="366"/>
      <c r="Y37" s="16">
        <v>9</v>
      </c>
      <c r="Z37" s="18">
        <v>11</v>
      </c>
      <c r="AA37" s="18">
        <v>11</v>
      </c>
      <c r="AB37" s="18">
        <v>9</v>
      </c>
      <c r="AC37" s="18">
        <v>11</v>
      </c>
      <c r="AD37" s="17">
        <v>11</v>
      </c>
      <c r="AE37" s="18" t="s">
        <v>44</v>
      </c>
      <c r="AF37" s="18" t="s">
        <v>44</v>
      </c>
      <c r="AG37" s="18" t="s">
        <v>44</v>
      </c>
      <c r="AH37" s="17" t="s">
        <v>44</v>
      </c>
      <c r="AI37" s="18" t="s">
        <v>44</v>
      </c>
      <c r="AJ37" s="17" t="s">
        <v>44</v>
      </c>
      <c r="AK37" s="18" t="s">
        <v>44</v>
      </c>
      <c r="AL37" s="18" t="s">
        <v>44</v>
      </c>
      <c r="AM37" s="18" t="s">
        <v>44</v>
      </c>
      <c r="AN37" s="18" t="s">
        <v>44</v>
      </c>
      <c r="AO37" s="18" t="s">
        <v>44</v>
      </c>
      <c r="AP37" s="18" t="s">
        <v>44</v>
      </c>
      <c r="AQ37" s="366"/>
      <c r="AR37" s="366"/>
      <c r="AS37" s="366"/>
      <c r="AT37" s="366"/>
      <c r="AU37" s="366"/>
      <c r="AV37" s="177"/>
      <c r="AW37" s="177"/>
      <c r="AX37" s="177"/>
      <c r="AY37" s="177"/>
      <c r="AZ37" s="177"/>
    </row>
    <row r="38" spans="2:52" x14ac:dyDescent="0.25">
      <c r="B38" s="136" t="s">
        <v>79</v>
      </c>
      <c r="C38" s="140">
        <v>220</v>
      </c>
      <c r="D38" s="140">
        <v>220</v>
      </c>
      <c r="E38" s="140">
        <v>220</v>
      </c>
      <c r="F38" s="129">
        <v>220</v>
      </c>
      <c r="G38" s="130">
        <v>220</v>
      </c>
      <c r="H38" s="129">
        <v>220</v>
      </c>
      <c r="I38" s="130">
        <v>290</v>
      </c>
      <c r="J38" s="129">
        <v>290</v>
      </c>
      <c r="K38" s="130">
        <v>290</v>
      </c>
      <c r="L38" s="130">
        <v>140</v>
      </c>
      <c r="M38" s="130">
        <v>140</v>
      </c>
      <c r="N38" s="130">
        <v>140</v>
      </c>
      <c r="O38" s="130">
        <v>140</v>
      </c>
      <c r="P38" s="130">
        <v>200</v>
      </c>
      <c r="Q38" s="130">
        <v>200</v>
      </c>
      <c r="R38" s="130">
        <v>220</v>
      </c>
      <c r="S38" s="130">
        <v>220</v>
      </c>
      <c r="T38" s="130">
        <v>220</v>
      </c>
      <c r="U38" s="130">
        <v>370</v>
      </c>
      <c r="V38" s="130">
        <v>270</v>
      </c>
      <c r="W38" s="224">
        <v>270</v>
      </c>
      <c r="X38" s="366"/>
      <c r="Y38" s="16">
        <v>900</v>
      </c>
      <c r="Z38" s="18">
        <v>1100</v>
      </c>
      <c r="AA38" s="18">
        <v>1100</v>
      </c>
      <c r="AB38" s="18">
        <v>900</v>
      </c>
      <c r="AC38" s="18">
        <v>1100</v>
      </c>
      <c r="AD38" s="17">
        <v>1100</v>
      </c>
      <c r="AE38" s="18" t="s">
        <v>44</v>
      </c>
      <c r="AF38" s="18" t="s">
        <v>44</v>
      </c>
      <c r="AG38" s="18" t="s">
        <v>44</v>
      </c>
      <c r="AH38" s="17" t="s">
        <v>44</v>
      </c>
      <c r="AI38" s="18">
        <v>600</v>
      </c>
      <c r="AJ38" s="17">
        <v>600</v>
      </c>
      <c r="AK38" s="18">
        <v>900</v>
      </c>
      <c r="AL38" s="18">
        <v>1100</v>
      </c>
      <c r="AM38" s="18">
        <v>1100</v>
      </c>
      <c r="AN38" s="18">
        <v>900</v>
      </c>
      <c r="AO38" s="18">
        <v>1100</v>
      </c>
      <c r="AP38" s="18">
        <v>1100</v>
      </c>
      <c r="AQ38" s="366"/>
      <c r="AR38" s="366"/>
      <c r="AS38" s="366"/>
      <c r="AT38" s="366"/>
      <c r="AU38" s="366"/>
      <c r="AV38" s="177"/>
      <c r="AW38" s="177"/>
      <c r="AX38" s="177"/>
      <c r="AY38" s="177"/>
      <c r="AZ38" s="177"/>
    </row>
    <row r="39" spans="2:52" x14ac:dyDescent="0.25">
      <c r="B39" s="135" t="s">
        <v>80</v>
      </c>
      <c r="C39" s="140">
        <v>50</v>
      </c>
      <c r="D39" s="140">
        <v>50</v>
      </c>
      <c r="E39" s="140">
        <v>50</v>
      </c>
      <c r="F39" s="129">
        <v>50</v>
      </c>
      <c r="G39" s="130">
        <v>50</v>
      </c>
      <c r="H39" s="129">
        <v>50</v>
      </c>
      <c r="I39" s="130">
        <v>50</v>
      </c>
      <c r="J39" s="129">
        <v>50</v>
      </c>
      <c r="K39" s="130">
        <v>50</v>
      </c>
      <c r="L39" s="130">
        <v>28</v>
      </c>
      <c r="M39" s="130">
        <v>50</v>
      </c>
      <c r="N39" s="130">
        <v>28</v>
      </c>
      <c r="O39" s="130">
        <v>50</v>
      </c>
      <c r="P39" s="130">
        <v>65</v>
      </c>
      <c r="Q39" s="130">
        <v>65</v>
      </c>
      <c r="R39" s="130">
        <v>50</v>
      </c>
      <c r="S39" s="130">
        <v>50</v>
      </c>
      <c r="T39" s="130">
        <v>50</v>
      </c>
      <c r="U39" s="130">
        <v>50</v>
      </c>
      <c r="V39" s="130">
        <v>50</v>
      </c>
      <c r="W39" s="224">
        <v>50</v>
      </c>
      <c r="X39" s="366"/>
      <c r="Y39" s="16">
        <v>1700</v>
      </c>
      <c r="Z39" s="18">
        <v>2000</v>
      </c>
      <c r="AA39" s="18">
        <v>2000</v>
      </c>
      <c r="AB39" s="18">
        <v>1700</v>
      </c>
      <c r="AC39" s="18">
        <v>2000</v>
      </c>
      <c r="AD39" s="17">
        <v>2000</v>
      </c>
      <c r="AE39" s="17">
        <v>83</v>
      </c>
      <c r="AF39" s="17">
        <v>400</v>
      </c>
      <c r="AG39" s="18">
        <v>83</v>
      </c>
      <c r="AH39" s="17">
        <v>400</v>
      </c>
      <c r="AI39" s="18">
        <v>600</v>
      </c>
      <c r="AJ39" s="17">
        <v>600</v>
      </c>
      <c r="AK39" s="18">
        <v>1700</v>
      </c>
      <c r="AL39" s="18">
        <v>2000</v>
      </c>
      <c r="AM39" s="18">
        <v>2000</v>
      </c>
      <c r="AN39" s="18">
        <v>1700</v>
      </c>
      <c r="AO39" s="18">
        <v>2000</v>
      </c>
      <c r="AP39" s="18">
        <v>2000</v>
      </c>
      <c r="AQ39" s="366"/>
      <c r="AR39" s="366"/>
      <c r="AS39" s="366"/>
      <c r="AT39" s="366"/>
      <c r="AU39" s="366"/>
      <c r="AV39" s="177"/>
      <c r="AW39" s="177"/>
      <c r="AX39" s="177"/>
      <c r="AY39" s="177"/>
      <c r="AZ39" s="177"/>
    </row>
    <row r="40" spans="2:52" x14ac:dyDescent="0.25">
      <c r="B40" s="368" t="s">
        <v>81</v>
      </c>
      <c r="C40" s="140">
        <v>65</v>
      </c>
      <c r="D40" s="140">
        <v>65</v>
      </c>
      <c r="E40" s="140">
        <v>65</v>
      </c>
      <c r="F40" s="129">
        <v>60</v>
      </c>
      <c r="G40" s="130">
        <v>60</v>
      </c>
      <c r="H40" s="129">
        <v>60</v>
      </c>
      <c r="I40" s="130">
        <v>70</v>
      </c>
      <c r="J40" s="129">
        <v>70</v>
      </c>
      <c r="K40" s="130">
        <v>70</v>
      </c>
      <c r="L40" s="130">
        <v>60</v>
      </c>
      <c r="M40" s="130">
        <v>60</v>
      </c>
      <c r="N40" s="130">
        <v>75</v>
      </c>
      <c r="O40" s="130">
        <v>75</v>
      </c>
      <c r="P40" s="130">
        <v>70</v>
      </c>
      <c r="Q40" s="130">
        <v>85</v>
      </c>
      <c r="R40" s="130">
        <v>65</v>
      </c>
      <c r="S40" s="130">
        <v>65</v>
      </c>
      <c r="T40" s="130">
        <v>65</v>
      </c>
      <c r="U40" s="130">
        <v>75</v>
      </c>
      <c r="V40" s="130">
        <v>75</v>
      </c>
      <c r="W40" s="224">
        <v>75</v>
      </c>
      <c r="X40" s="366"/>
      <c r="Y40" s="16">
        <v>400</v>
      </c>
      <c r="Z40" s="18">
        <v>400</v>
      </c>
      <c r="AA40" s="18">
        <v>400</v>
      </c>
      <c r="AB40" s="18">
        <v>400</v>
      </c>
      <c r="AC40" s="18">
        <v>400</v>
      </c>
      <c r="AD40" s="17">
        <v>400</v>
      </c>
      <c r="AE40" s="18">
        <v>450</v>
      </c>
      <c r="AF40" s="18">
        <v>450</v>
      </c>
      <c r="AG40" s="18">
        <v>450</v>
      </c>
      <c r="AH40" s="17">
        <v>450</v>
      </c>
      <c r="AI40" s="18">
        <v>255</v>
      </c>
      <c r="AJ40" s="17">
        <v>255</v>
      </c>
      <c r="AK40" s="18">
        <v>400</v>
      </c>
      <c r="AL40" s="18">
        <v>400</v>
      </c>
      <c r="AM40" s="18">
        <v>400</v>
      </c>
      <c r="AN40" s="18">
        <v>400</v>
      </c>
      <c r="AO40" s="18">
        <v>400</v>
      </c>
      <c r="AP40" s="18">
        <v>400</v>
      </c>
      <c r="AQ40" s="366"/>
      <c r="AR40" s="366"/>
      <c r="AS40" s="366"/>
      <c r="AT40" s="366"/>
      <c r="AU40" s="366"/>
      <c r="AV40" s="177"/>
      <c r="AW40" s="177"/>
      <c r="AX40" s="177"/>
      <c r="AY40" s="177"/>
      <c r="AZ40" s="177"/>
    </row>
    <row r="41" spans="2:52" x14ac:dyDescent="0.25">
      <c r="B41" s="136" t="s">
        <v>82</v>
      </c>
      <c r="C41" s="140">
        <v>3</v>
      </c>
      <c r="D41" s="140">
        <v>3</v>
      </c>
      <c r="E41" s="140">
        <v>3</v>
      </c>
      <c r="F41" s="129">
        <v>29</v>
      </c>
      <c r="G41" s="130">
        <v>30</v>
      </c>
      <c r="H41" s="129">
        <v>30</v>
      </c>
      <c r="I41" s="130">
        <v>44</v>
      </c>
      <c r="J41" s="129">
        <v>45</v>
      </c>
      <c r="K41" s="130">
        <v>45</v>
      </c>
      <c r="L41" s="130">
        <v>5.6</v>
      </c>
      <c r="M41" s="130">
        <v>25</v>
      </c>
      <c r="N41" s="130">
        <v>5.6</v>
      </c>
      <c r="O41" s="130">
        <v>25</v>
      </c>
      <c r="P41" s="130"/>
      <c r="Q41" s="130"/>
      <c r="R41" s="130">
        <v>30</v>
      </c>
      <c r="S41" s="130">
        <v>30</v>
      </c>
      <c r="T41" s="130">
        <v>30</v>
      </c>
      <c r="U41" s="130">
        <v>45</v>
      </c>
      <c r="V41" s="130">
        <v>45</v>
      </c>
      <c r="W41" s="224">
        <v>45</v>
      </c>
      <c r="X41" s="366"/>
      <c r="Y41" s="16" t="s">
        <v>44</v>
      </c>
      <c r="Z41" s="18" t="s">
        <v>44</v>
      </c>
      <c r="AA41" s="18" t="s">
        <v>44</v>
      </c>
      <c r="AB41" s="18" t="s">
        <v>44</v>
      </c>
      <c r="AC41" s="18" t="s">
        <v>44</v>
      </c>
      <c r="AD41" s="17" t="s">
        <v>44</v>
      </c>
      <c r="AE41" s="131">
        <v>56</v>
      </c>
      <c r="AF41" s="18" t="s">
        <v>44</v>
      </c>
      <c r="AG41" s="131">
        <v>56</v>
      </c>
      <c r="AH41" s="17" t="s">
        <v>44</v>
      </c>
      <c r="AI41" s="18" t="s">
        <v>44</v>
      </c>
      <c r="AJ41" s="17" t="s">
        <v>44</v>
      </c>
      <c r="AK41" s="18" t="s">
        <v>44</v>
      </c>
      <c r="AL41" s="18" t="s">
        <v>44</v>
      </c>
      <c r="AM41" s="18" t="s">
        <v>44</v>
      </c>
      <c r="AN41" s="18" t="s">
        <v>44</v>
      </c>
      <c r="AO41" s="18" t="s">
        <v>44</v>
      </c>
      <c r="AP41" s="18" t="s">
        <v>44</v>
      </c>
      <c r="AQ41" s="366"/>
      <c r="AR41" s="366"/>
      <c r="AS41" s="366"/>
      <c r="AT41" s="366"/>
      <c r="AU41" s="366"/>
      <c r="AV41" s="177"/>
      <c r="AW41" s="177"/>
      <c r="AX41" s="177"/>
      <c r="AY41" s="177"/>
      <c r="AZ41" s="177"/>
    </row>
    <row r="42" spans="2:52" ht="15.75" thickBot="1" x14ac:dyDescent="0.3">
      <c r="B42" s="138"/>
      <c r="C42" s="141"/>
      <c r="D42" s="141"/>
      <c r="E42" s="141"/>
      <c r="F42" s="139"/>
      <c r="G42" s="139"/>
      <c r="H42" s="139"/>
      <c r="I42" s="139"/>
      <c r="J42" s="139"/>
      <c r="K42" s="139"/>
      <c r="L42" s="139">
        <v>56</v>
      </c>
      <c r="M42" s="139"/>
      <c r="N42" s="139">
        <v>56</v>
      </c>
      <c r="O42" s="139" t="s">
        <v>39</v>
      </c>
      <c r="P42" s="139"/>
      <c r="Q42" s="139"/>
      <c r="R42" s="139"/>
      <c r="S42" s="139"/>
      <c r="T42" s="139"/>
      <c r="U42" s="139"/>
      <c r="V42" s="139"/>
      <c r="W42" s="139"/>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row>
    <row r="43" spans="2:52" x14ac:dyDescent="0.25">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row>
    <row r="44" spans="2:52" x14ac:dyDescent="0.25">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row>
    <row r="45" spans="2:52" x14ac:dyDescent="0.25">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row>
    <row r="46" spans="2:52" x14ac:dyDescent="0.25">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row>
    <row r="47" spans="2:52" x14ac:dyDescent="0.25">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row>
    <row r="48" spans="2:52" x14ac:dyDescent="0.25">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row>
    <row r="49" spans="2:52" x14ac:dyDescent="0.25">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row>
    <row r="50" spans="2:52" x14ac:dyDescent="0.25">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row>
    <row r="51" spans="2:52" x14ac:dyDescent="0.25">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row>
    <row r="52" spans="2:52" x14ac:dyDescent="0.25">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row>
    <row r="53" spans="2:52" x14ac:dyDescent="0.25">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row>
    <row r="54" spans="2:52" x14ac:dyDescent="0.25">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row>
    <row r="55" spans="2:52" x14ac:dyDescent="0.25">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row>
    <row r="56" spans="2:52" x14ac:dyDescent="0.25">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row>
    <row r="57" spans="2:52" x14ac:dyDescent="0.25">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2" x14ac:dyDescent="0.25">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2" x14ac:dyDescent="0.25">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row>
    <row r="60" spans="2:52" x14ac:dyDescent="0.25">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row>
    <row r="61" spans="2:52" x14ac:dyDescent="0.25">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row>
    <row r="62" spans="2:52" x14ac:dyDescent="0.25">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row>
    <row r="63" spans="2:52" x14ac:dyDescent="0.25">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row>
    <row r="64" spans="2:52" x14ac:dyDescent="0.25">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row>
    <row r="65" spans="2:52" x14ac:dyDescent="0.25">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row>
    <row r="66" spans="2:52" x14ac:dyDescent="0.25">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row>
    <row r="67" spans="2:52" x14ac:dyDescent="0.25">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row>
    <row r="68" spans="2:52" x14ac:dyDescent="0.25">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row>
    <row r="69" spans="2:52" x14ac:dyDescent="0.25">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row>
    <row r="70" spans="2:52" x14ac:dyDescent="0.25">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row>
    <row r="71" spans="2:52" x14ac:dyDescent="0.25">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row>
    <row r="72" spans="2:52" x14ac:dyDescent="0.25">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row>
    <row r="73" spans="2:52" x14ac:dyDescent="0.25">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row>
    <row r="74" spans="2:52" x14ac:dyDescent="0.25">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row>
    <row r="75" spans="2:52" x14ac:dyDescent="0.25">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row>
    <row r="76" spans="2:52" x14ac:dyDescent="0.25">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row>
    <row r="77" spans="2:52" x14ac:dyDescent="0.25">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row>
    <row r="78" spans="2:52" x14ac:dyDescent="0.25">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row>
    <row r="79" spans="2:52" x14ac:dyDescent="0.25">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row>
    <row r="80" spans="2:52" x14ac:dyDescent="0.25">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row>
    <row r="81" spans="2:52" x14ac:dyDescent="0.25">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row>
    <row r="82" spans="2:52" x14ac:dyDescent="0.25">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row>
    <row r="83" spans="2:52" x14ac:dyDescent="0.25">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row>
    <row r="84" spans="2:52" x14ac:dyDescent="0.25">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row>
    <row r="85" spans="2:52" x14ac:dyDescent="0.25">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row>
    <row r="86" spans="2:52" x14ac:dyDescent="0.25">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row>
    <row r="87" spans="2:52" x14ac:dyDescent="0.25">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row>
    <row r="88" spans="2:52" x14ac:dyDescent="0.25">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row>
    <row r="89" spans="2:52" x14ac:dyDescent="0.25">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row>
    <row r="90" spans="2:52" x14ac:dyDescent="0.25">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row>
    <row r="91" spans="2:52" x14ac:dyDescent="0.25">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row>
    <row r="92" spans="2:52" x14ac:dyDescent="0.25">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row>
    <row r="93" spans="2:52" x14ac:dyDescent="0.25">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row>
    <row r="94" spans="2:52" x14ac:dyDescent="0.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row>
    <row r="95" spans="2:52" x14ac:dyDescent="0.25">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row>
    <row r="96" spans="2:52" x14ac:dyDescent="0.25">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row>
    <row r="97" spans="2:52" x14ac:dyDescent="0.25">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row>
    <row r="98" spans="2:52" x14ac:dyDescent="0.25">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row>
    <row r="99" spans="2:52" x14ac:dyDescent="0.25">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row>
    <row r="100" spans="2:52" x14ac:dyDescent="0.25">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row>
    <row r="101" spans="2:52" x14ac:dyDescent="0.25">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row>
    <row r="102" spans="2:52" x14ac:dyDescent="0.25">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row>
    <row r="103" spans="2:52" x14ac:dyDescent="0.25">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row>
    <row r="104" spans="2:52" x14ac:dyDescent="0.25">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row>
    <row r="105" spans="2:52" x14ac:dyDescent="0.25">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row>
    <row r="106" spans="2:52" x14ac:dyDescent="0.25">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row>
    <row r="107" spans="2:52" x14ac:dyDescent="0.25">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row>
    <row r="108" spans="2:52" x14ac:dyDescent="0.25">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row>
    <row r="109" spans="2:52" x14ac:dyDescent="0.25">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row>
    <row r="110" spans="2:52" x14ac:dyDescent="0.25">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row>
    <row r="111" spans="2:52" x14ac:dyDescent="0.25">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row>
    <row r="112" spans="2:52" x14ac:dyDescent="0.25">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row>
    <row r="113" spans="2:52" x14ac:dyDescent="0.25">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row>
    <row r="114" spans="2:52" x14ac:dyDescent="0.25">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row>
    <row r="115" spans="2:52" x14ac:dyDescent="0.25">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row>
    <row r="116" spans="2:52" x14ac:dyDescent="0.25">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row>
    <row r="117" spans="2:52" x14ac:dyDescent="0.25">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row>
    <row r="118" spans="2:52" x14ac:dyDescent="0.25">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row>
    <row r="119" spans="2:52" x14ac:dyDescent="0.25">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row>
    <row r="120" spans="2:52" x14ac:dyDescent="0.25">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row>
    <row r="121" spans="2:52" x14ac:dyDescent="0.25">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row>
    <row r="122" spans="2:52" x14ac:dyDescent="0.25">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row>
    <row r="123" spans="2:52" x14ac:dyDescent="0.25">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row>
    <row r="124" spans="2:52" x14ac:dyDescent="0.25">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row>
    <row r="125" spans="2:52" x14ac:dyDescent="0.25">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row>
    <row r="126" spans="2:52" x14ac:dyDescent="0.25">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row>
    <row r="127" spans="2:52" x14ac:dyDescent="0.25">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row>
    <row r="128" spans="2:52" x14ac:dyDescent="0.25">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row>
    <row r="129" spans="2:52" x14ac:dyDescent="0.25">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row>
    <row r="130" spans="2:52" x14ac:dyDescent="0.25">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row>
    <row r="131" spans="2:52" x14ac:dyDescent="0.25">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row>
    <row r="132" spans="2:52" x14ac:dyDescent="0.25">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row>
    <row r="133" spans="2:52" x14ac:dyDescent="0.25">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row>
    <row r="134" spans="2:52" x14ac:dyDescent="0.25">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row>
    <row r="135" spans="2:52" x14ac:dyDescent="0.25">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row>
    <row r="136" spans="2:52" x14ac:dyDescent="0.25">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row>
    <row r="137" spans="2:52" x14ac:dyDescent="0.25">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row>
    <row r="138" spans="2:52" x14ac:dyDescent="0.25">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row>
    <row r="139" spans="2:52" x14ac:dyDescent="0.25">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row>
    <row r="140" spans="2:52" x14ac:dyDescent="0.25">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row>
    <row r="141" spans="2:52" x14ac:dyDescent="0.25">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row>
    <row r="142" spans="2:52" x14ac:dyDescent="0.25">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row>
    <row r="143" spans="2:52" x14ac:dyDescent="0.25">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row>
    <row r="144" spans="2:52" x14ac:dyDescent="0.25">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row>
    <row r="145" spans="2:52" x14ac:dyDescent="0.25">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row>
    <row r="146" spans="2:52" x14ac:dyDescent="0.25">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row>
    <row r="147" spans="2:52" x14ac:dyDescent="0.25">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row>
    <row r="148" spans="2:52" x14ac:dyDescent="0.25">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row>
    <row r="149" spans="2:52" x14ac:dyDescent="0.25">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row>
    <row r="150" spans="2:52" x14ac:dyDescent="0.25">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row>
    <row r="151" spans="2:52" x14ac:dyDescent="0.25">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row>
    <row r="152" spans="2:52" x14ac:dyDescent="0.25">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row>
    <row r="153" spans="2:52" x14ac:dyDescent="0.25">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row>
    <row r="154" spans="2:52" x14ac:dyDescent="0.25">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row>
    <row r="155" spans="2:52" x14ac:dyDescent="0.25">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row>
    <row r="156" spans="2:52" x14ac:dyDescent="0.25">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row>
    <row r="157" spans="2:52" x14ac:dyDescent="0.25">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row>
    <row r="158" spans="2:52" x14ac:dyDescent="0.25">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row>
    <row r="159" spans="2:52" x14ac:dyDescent="0.25">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row>
    <row r="160" spans="2:52" x14ac:dyDescent="0.25">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row>
    <row r="161" spans="2:52" x14ac:dyDescent="0.25">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row>
    <row r="162" spans="2:52" x14ac:dyDescent="0.25">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row>
    <row r="163" spans="2:52" x14ac:dyDescent="0.25">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row>
    <row r="164" spans="2:52" x14ac:dyDescent="0.25">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row>
    <row r="165" spans="2:52" x14ac:dyDescent="0.25">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row>
    <row r="166" spans="2:52" x14ac:dyDescent="0.25">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row>
    <row r="167" spans="2:52" x14ac:dyDescent="0.25">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row>
    <row r="168" spans="2:52" x14ac:dyDescent="0.25">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row>
    <row r="169" spans="2:52" x14ac:dyDescent="0.25">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row>
    <row r="170" spans="2:52" x14ac:dyDescent="0.25">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row>
    <row r="171" spans="2:52" x14ac:dyDescent="0.25">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row>
    <row r="172" spans="2:52" x14ac:dyDescent="0.25">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row>
    <row r="173" spans="2:52" x14ac:dyDescent="0.25">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row>
    <row r="174" spans="2:52" x14ac:dyDescent="0.25">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row>
    <row r="175" spans="2:52" x14ac:dyDescent="0.25">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row>
    <row r="176" spans="2:52" x14ac:dyDescent="0.25">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row>
    <row r="177" spans="2:52" x14ac:dyDescent="0.25">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row>
    <row r="178" spans="2:52" x14ac:dyDescent="0.25">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row>
    <row r="179" spans="2:52" x14ac:dyDescent="0.25">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row>
    <row r="180" spans="2:52" x14ac:dyDescent="0.25">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row>
    <row r="181" spans="2:52" x14ac:dyDescent="0.25">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row>
    <row r="182" spans="2:52" x14ac:dyDescent="0.25">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row>
    <row r="183" spans="2:52" x14ac:dyDescent="0.2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row>
    <row r="184" spans="2:52" x14ac:dyDescent="0.2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row>
    <row r="185" spans="2:52" x14ac:dyDescent="0.2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row>
    <row r="186" spans="2:52" x14ac:dyDescent="0.25">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row>
    <row r="187" spans="2:52" x14ac:dyDescent="0.25">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row>
    <row r="188" spans="2:52" x14ac:dyDescent="0.25">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row>
    <row r="189" spans="2:52" x14ac:dyDescent="0.25">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row>
    <row r="190" spans="2:52" x14ac:dyDescent="0.25">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row>
    <row r="191" spans="2:52" x14ac:dyDescent="0.25">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row>
    <row r="192" spans="2:52" x14ac:dyDescent="0.25">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row>
    <row r="193" spans="2:52" x14ac:dyDescent="0.25">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row>
    <row r="194" spans="2:52" x14ac:dyDescent="0.25">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row>
    <row r="195" spans="2:52" x14ac:dyDescent="0.25">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row>
    <row r="196" spans="2:52" x14ac:dyDescent="0.25">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row>
    <row r="197" spans="2:52" x14ac:dyDescent="0.25">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row>
    <row r="198" spans="2:52" x14ac:dyDescent="0.25">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row>
    <row r="199" spans="2:52" x14ac:dyDescent="0.25">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row>
    <row r="200" spans="2:52" x14ac:dyDescent="0.25">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row>
    <row r="201" spans="2:52" x14ac:dyDescent="0.25">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row>
    <row r="202" spans="2:52" x14ac:dyDescent="0.25">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row>
    <row r="203" spans="2:52" x14ac:dyDescent="0.25">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row>
    <row r="204" spans="2:52" x14ac:dyDescent="0.25">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row>
    <row r="205" spans="2:52" x14ac:dyDescent="0.25">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row>
    <row r="206" spans="2:52" x14ac:dyDescent="0.25">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row>
    <row r="207" spans="2:52" x14ac:dyDescent="0.25">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row>
    <row r="208" spans="2:52" x14ac:dyDescent="0.25">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row>
    <row r="209" spans="2:52" x14ac:dyDescent="0.25">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row>
    <row r="210" spans="2:52" x14ac:dyDescent="0.25">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row>
    <row r="211" spans="2:52" x14ac:dyDescent="0.25">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row>
    <row r="212" spans="2:52" x14ac:dyDescent="0.25">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row>
    <row r="213" spans="2:52" x14ac:dyDescent="0.25">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row>
    <row r="214" spans="2:52" x14ac:dyDescent="0.25">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row>
    <row r="215" spans="2:52" x14ac:dyDescent="0.25">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row>
    <row r="216" spans="2:52" x14ac:dyDescent="0.25">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row>
    <row r="217" spans="2:52" x14ac:dyDescent="0.25">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row>
    <row r="218" spans="2:52" x14ac:dyDescent="0.25">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row>
    <row r="219" spans="2:52" x14ac:dyDescent="0.25">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row>
    <row r="220" spans="2:52" x14ac:dyDescent="0.25">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row>
    <row r="221" spans="2:52" x14ac:dyDescent="0.25">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row>
    <row r="222" spans="2:52" x14ac:dyDescent="0.25">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row>
    <row r="223" spans="2:52" x14ac:dyDescent="0.25">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row>
    <row r="224" spans="2:52" x14ac:dyDescent="0.25">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row>
    <row r="225" spans="2:52" x14ac:dyDescent="0.25">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row>
    <row r="226" spans="2:52" x14ac:dyDescent="0.25">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row>
    <row r="227" spans="2:52" x14ac:dyDescent="0.25">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row>
    <row r="228" spans="2:52" x14ac:dyDescent="0.25">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row>
    <row r="229" spans="2:52" x14ac:dyDescent="0.25">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row>
    <row r="230" spans="2:52" x14ac:dyDescent="0.25">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row>
    <row r="231" spans="2:52" x14ac:dyDescent="0.25">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row>
    <row r="232" spans="2:52" x14ac:dyDescent="0.25">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row>
    <row r="233" spans="2:52" x14ac:dyDescent="0.25">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row>
    <row r="234" spans="2:52" x14ac:dyDescent="0.25">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row>
    <row r="235" spans="2:52" x14ac:dyDescent="0.25">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row>
    <row r="236" spans="2:52" x14ac:dyDescent="0.25">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row>
    <row r="237" spans="2:52" x14ac:dyDescent="0.25">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row>
    <row r="238" spans="2:52" x14ac:dyDescent="0.25">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row>
    <row r="239" spans="2:52" x14ac:dyDescent="0.25">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row>
    <row r="240" spans="2:52" x14ac:dyDescent="0.25">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row>
    <row r="241" spans="2:52" x14ac:dyDescent="0.25">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row>
    <row r="242" spans="2:52" x14ac:dyDescent="0.25">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row>
    <row r="243" spans="2:52" x14ac:dyDescent="0.25">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row>
    <row r="244" spans="2:52" x14ac:dyDescent="0.25">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row>
    <row r="245" spans="2:52" x14ac:dyDescent="0.25">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row>
    <row r="246" spans="2:52" x14ac:dyDescent="0.25">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row>
    <row r="247" spans="2:52" x14ac:dyDescent="0.25">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row>
    <row r="248" spans="2:52" x14ac:dyDescent="0.25">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row>
    <row r="249" spans="2:52" x14ac:dyDescent="0.25">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row>
    <row r="250" spans="2:52" x14ac:dyDescent="0.25">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row>
    <row r="251" spans="2:52" x14ac:dyDescent="0.25">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row>
    <row r="252" spans="2:52" x14ac:dyDescent="0.25">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row>
    <row r="253" spans="2:52" x14ac:dyDescent="0.25">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row>
    <row r="254" spans="2:52" x14ac:dyDescent="0.25">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row>
    <row r="255" spans="2:52" x14ac:dyDescent="0.25">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row>
    <row r="256" spans="2:52" x14ac:dyDescent="0.25">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row>
    <row r="257" spans="2:52" x14ac:dyDescent="0.25">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row>
    <row r="258" spans="2:52" x14ac:dyDescent="0.25">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row>
    <row r="259" spans="2:52" x14ac:dyDescent="0.25">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row>
    <row r="260" spans="2:52" x14ac:dyDescent="0.25">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row>
    <row r="261" spans="2:52" x14ac:dyDescent="0.25">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row>
    <row r="262" spans="2:52" x14ac:dyDescent="0.25">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row>
    <row r="263" spans="2:52" x14ac:dyDescent="0.25">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row>
    <row r="264" spans="2:52" x14ac:dyDescent="0.25">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row>
    <row r="265" spans="2:52" x14ac:dyDescent="0.25">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row>
    <row r="266" spans="2:52" x14ac:dyDescent="0.25">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row>
    <row r="267" spans="2:52" x14ac:dyDescent="0.25">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row>
    <row r="268" spans="2:52" x14ac:dyDescent="0.25">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row>
    <row r="269" spans="2:52" x14ac:dyDescent="0.25">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row>
    <row r="270" spans="2:52" x14ac:dyDescent="0.25">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row>
    <row r="271" spans="2:52" x14ac:dyDescent="0.25">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row>
    <row r="272" spans="2:52" x14ac:dyDescent="0.25">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row>
    <row r="273" spans="2:52" x14ac:dyDescent="0.25">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row>
    <row r="274" spans="2:52" x14ac:dyDescent="0.25">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row>
    <row r="275" spans="2:52" x14ac:dyDescent="0.25">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row>
    <row r="276" spans="2:52" x14ac:dyDescent="0.25">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row>
    <row r="277" spans="2:52" x14ac:dyDescent="0.25">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row>
    <row r="278" spans="2:52" x14ac:dyDescent="0.25">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row>
    <row r="279" spans="2:52" x14ac:dyDescent="0.25">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row>
    <row r="280" spans="2:52" x14ac:dyDescent="0.25">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row>
    <row r="281" spans="2:52" x14ac:dyDescent="0.25">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row>
    <row r="282" spans="2:52" x14ac:dyDescent="0.25">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row>
    <row r="283" spans="2:52" x14ac:dyDescent="0.25">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row>
    <row r="284" spans="2:52" x14ac:dyDescent="0.25">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row>
    <row r="285" spans="2:52" x14ac:dyDescent="0.25">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row>
    <row r="286" spans="2:52" x14ac:dyDescent="0.25">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row>
    <row r="287" spans="2:52" x14ac:dyDescent="0.25">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row>
    <row r="288" spans="2:52" x14ac:dyDescent="0.25">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row>
    <row r="289" spans="2:52" x14ac:dyDescent="0.25">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row>
    <row r="290" spans="2:52" x14ac:dyDescent="0.25">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row>
    <row r="291" spans="2:52" x14ac:dyDescent="0.25">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row>
    <row r="292" spans="2:52" x14ac:dyDescent="0.25">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row>
    <row r="293" spans="2:52" x14ac:dyDescent="0.25">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row>
    <row r="294" spans="2:52" x14ac:dyDescent="0.25">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row>
    <row r="295" spans="2:52" x14ac:dyDescent="0.25">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row>
    <row r="296" spans="2:52" x14ac:dyDescent="0.25">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row>
    <row r="297" spans="2:52" x14ac:dyDescent="0.25">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row>
    <row r="298" spans="2:52" x14ac:dyDescent="0.25">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row>
    <row r="299" spans="2:52" x14ac:dyDescent="0.25">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row>
    <row r="300" spans="2:52" x14ac:dyDescent="0.25">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row>
    <row r="301" spans="2:52" x14ac:dyDescent="0.25">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row>
    <row r="302" spans="2:52" x14ac:dyDescent="0.25">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row>
    <row r="303" spans="2:52" x14ac:dyDescent="0.25">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row>
    <row r="304" spans="2:52" x14ac:dyDescent="0.25">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row>
    <row r="305" spans="2:52" x14ac:dyDescent="0.25">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row>
    <row r="306" spans="2:52" x14ac:dyDescent="0.25">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row>
    <row r="307" spans="2:52" x14ac:dyDescent="0.25">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row>
    <row r="308" spans="2:52" x14ac:dyDescent="0.25">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row>
    <row r="309" spans="2:52" x14ac:dyDescent="0.25">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row>
    <row r="310" spans="2:52" x14ac:dyDescent="0.25">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row>
    <row r="311" spans="2:52" x14ac:dyDescent="0.25">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row>
    <row r="312" spans="2:52" x14ac:dyDescent="0.25">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row>
    <row r="313" spans="2:52" x14ac:dyDescent="0.25">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row>
    <row r="314" spans="2:52" x14ac:dyDescent="0.25">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row>
    <row r="315" spans="2:52" x14ac:dyDescent="0.25">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row>
    <row r="316" spans="2:52" x14ac:dyDescent="0.25">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row>
    <row r="317" spans="2:52" x14ac:dyDescent="0.25">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row>
    <row r="318" spans="2:52" x14ac:dyDescent="0.25">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row>
    <row r="319" spans="2:52" x14ac:dyDescent="0.25">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row>
    <row r="320" spans="2:52" x14ac:dyDescent="0.25">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row>
    <row r="321" spans="2:52" x14ac:dyDescent="0.25">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row>
    <row r="322" spans="2:52" x14ac:dyDescent="0.25">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row>
    <row r="323" spans="2:52" x14ac:dyDescent="0.25">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row>
    <row r="324" spans="2:52" x14ac:dyDescent="0.25">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row>
    <row r="325" spans="2:52" x14ac:dyDescent="0.25">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row>
    <row r="326" spans="2:52" x14ac:dyDescent="0.25">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row>
    <row r="327" spans="2:52" x14ac:dyDescent="0.25">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row>
    <row r="328" spans="2:52" x14ac:dyDescent="0.25">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row>
    <row r="329" spans="2:52" x14ac:dyDescent="0.25">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row>
    <row r="330" spans="2:52" x14ac:dyDescent="0.25">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row>
    <row r="331" spans="2:52" x14ac:dyDescent="0.25">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row>
    <row r="332" spans="2:52" x14ac:dyDescent="0.25">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row>
    <row r="333" spans="2:52" x14ac:dyDescent="0.25">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row>
    <row r="334" spans="2:52" x14ac:dyDescent="0.25">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row>
    <row r="335" spans="2:52" x14ac:dyDescent="0.25">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row>
    <row r="336" spans="2:52" x14ac:dyDescent="0.25">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row>
    <row r="337" spans="2:52" x14ac:dyDescent="0.25">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row>
    <row r="338" spans="2:52" x14ac:dyDescent="0.25">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row>
    <row r="339" spans="2:52" x14ac:dyDescent="0.25">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row>
    <row r="340" spans="2:52" x14ac:dyDescent="0.25">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row>
  </sheetData>
  <sheetProtection algorithmName="SHA-512" hashValue="9PjHNX2i7Yhs6EHPxQF7Ptm5i1zSz1o80FDzL2HsXfEbgt/zuI8wu4wcdKBL5digytiONUSgFFCCphJGaLqH0A==" saltValue="z2TYBJZGlAoAsyTv4CZjyA==" spinCount="100000" sheet="1" objects="1" scenarios="1"/>
  <mergeCells count="16">
    <mergeCell ref="Y3:AD3"/>
    <mergeCell ref="AE3:AH3"/>
    <mergeCell ref="AI3:AJ3"/>
    <mergeCell ref="AK3:AP3"/>
    <mergeCell ref="C3:E3"/>
    <mergeCell ref="F3:K3"/>
    <mergeCell ref="L3:O3"/>
    <mergeCell ref="P3:Q3"/>
    <mergeCell ref="R3:W3"/>
    <mergeCell ref="BJ4:BK4"/>
    <mergeCell ref="Y4:AD4"/>
    <mergeCell ref="AE4:AH4"/>
    <mergeCell ref="AI4:AJ4"/>
    <mergeCell ref="AK4:AP4"/>
    <mergeCell ref="BC4:BF4"/>
    <mergeCell ref="BH4:BI4"/>
  </mergeCells>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C05F2-2AAC-4916-B727-C65D96F4A77C}">
  <sheetPr codeName="Sheet4">
    <pageSetUpPr fitToPage="1"/>
  </sheetPr>
  <dimension ref="A1:CF602"/>
  <sheetViews>
    <sheetView zoomScale="90" zoomScaleNormal="90" workbookViewId="0">
      <pane xSplit="10" ySplit="2" topLeftCell="W54" activePane="bottomRight" state="frozen"/>
      <selection pane="topRight" activeCell="H1" sqref="H1"/>
      <selection pane="bottomLeft" activeCell="A3" sqref="A3"/>
      <selection pane="bottomRight" activeCell="Y61" sqref="Y61"/>
    </sheetView>
  </sheetViews>
  <sheetFormatPr defaultColWidth="9.42578125" defaultRowHeight="15" x14ac:dyDescent="0.25"/>
  <cols>
    <col min="1" max="1" width="28.5703125" customWidth="1"/>
    <col min="2" max="2" width="14.5703125" style="3" customWidth="1"/>
    <col min="3" max="3" width="13.5703125" style="3" customWidth="1"/>
    <col min="4" max="4" width="14.42578125" style="5" customWidth="1"/>
    <col min="5" max="6" width="14.42578125" style="5" hidden="1" customWidth="1"/>
    <col min="7" max="7" width="19.5703125" style="19" hidden="1" customWidth="1"/>
    <col min="8" max="8" width="14.42578125" style="5" hidden="1" customWidth="1"/>
    <col min="9" max="9" width="22.5703125" style="5" hidden="1" customWidth="1"/>
    <col min="10" max="10" width="18.42578125" style="5" hidden="1" customWidth="1"/>
    <col min="11" max="11" width="12.5703125" style="5" hidden="1" customWidth="1"/>
    <col min="12" max="12" width="13" style="5" hidden="1" customWidth="1"/>
    <col min="13" max="13" width="10" style="5" hidden="1" customWidth="1"/>
    <col min="14" max="17" width="11" style="5" hidden="1" customWidth="1"/>
    <col min="18" max="18" width="13.42578125" style="5" hidden="1" customWidth="1"/>
    <col min="19" max="22" width="11" style="5" hidden="1" customWidth="1"/>
    <col min="23" max="23" width="13.5703125" style="5" customWidth="1"/>
    <col min="24" max="24" width="13.5703125" style="5" hidden="1" customWidth="1"/>
    <col min="25" max="25" width="13.5703125" style="5" customWidth="1"/>
    <col min="26" max="26" width="13.5703125" style="5" hidden="1" customWidth="1"/>
    <col min="27" max="27" width="13.5703125" style="5" customWidth="1"/>
    <col min="28" max="28" width="13.5703125" style="5" hidden="1" customWidth="1"/>
    <col min="29" max="29" width="13.5703125" style="5" customWidth="1"/>
    <col min="30" max="30" width="13.5703125" style="5" hidden="1" customWidth="1"/>
    <col min="31" max="31" width="13.5703125" style="5" customWidth="1"/>
    <col min="32" max="32" width="13.5703125" style="5" hidden="1" customWidth="1"/>
    <col min="33" max="33" width="13.5703125" style="5" customWidth="1"/>
    <col min="34" max="34" width="13.5703125" style="5" hidden="1" customWidth="1"/>
    <col min="35" max="35" width="13.5703125" style="5" customWidth="1"/>
    <col min="36" max="36" width="13.5703125" style="5" hidden="1" customWidth="1"/>
    <col min="37" max="37" width="13.5703125" style="5" customWidth="1"/>
    <col min="38" max="38" width="13.5703125" style="5" hidden="1" customWidth="1"/>
    <col min="39" max="39" width="13.5703125" style="5" customWidth="1"/>
    <col min="40" max="40" width="13.5703125" style="5" hidden="1" customWidth="1"/>
    <col min="41" max="41" width="13.5703125" style="5" customWidth="1"/>
    <col min="42" max="42" width="13.5703125" style="5" hidden="1" customWidth="1"/>
    <col min="43" max="43" width="9" style="5" customWidth="1"/>
    <col min="44" max="44" width="4.42578125" style="3" bestFit="1" customWidth="1"/>
    <col min="45" max="45" width="16.5703125" style="3" customWidth="1"/>
    <col min="46" max="46" width="8.42578125" style="3" customWidth="1"/>
    <col min="47" max="47" width="12.5703125" style="3" bestFit="1" customWidth="1"/>
    <col min="48" max="48" width="13.42578125" style="3" customWidth="1"/>
    <col min="49" max="49" width="4.42578125" style="3" customWidth="1"/>
    <col min="50" max="54" width="9.42578125" style="3" customWidth="1"/>
    <col min="55" max="57" width="9.42578125" style="3"/>
    <col min="58" max="64" width="9.42578125" style="3" customWidth="1"/>
    <col min="65" max="67" width="9.42578125" style="3"/>
    <col min="68" max="70" width="9.42578125" style="3" customWidth="1"/>
    <col min="71" max="71" width="10" style="3" customWidth="1"/>
    <col min="72" max="72" width="9.42578125" style="3" customWidth="1"/>
    <col min="73" max="73" width="7" style="3" customWidth="1"/>
    <col min="74" max="74" width="10" style="3" customWidth="1"/>
    <col min="75" max="75" width="8.42578125" style="3" customWidth="1"/>
    <col min="76" max="76" width="9.42578125" style="3" customWidth="1"/>
    <col min="77" max="84" width="9.42578125" style="3"/>
  </cols>
  <sheetData>
    <row r="1" spans="1:84" ht="45" customHeight="1" x14ac:dyDescent="0.25">
      <c r="A1" s="25" t="s">
        <v>156</v>
      </c>
      <c r="B1" s="1" t="s">
        <v>84</v>
      </c>
      <c r="C1" s="345" t="s">
        <v>377</v>
      </c>
      <c r="D1" s="349" t="s">
        <v>378</v>
      </c>
      <c r="E1" s="215" t="s">
        <v>389</v>
      </c>
      <c r="F1" s="265" t="s">
        <v>390</v>
      </c>
      <c r="G1" s="25" t="s">
        <v>85</v>
      </c>
      <c r="H1" s="26" t="s">
        <v>86</v>
      </c>
      <c r="I1" s="25" t="s">
        <v>87</v>
      </c>
      <c r="J1" s="26" t="s">
        <v>88</v>
      </c>
      <c r="K1" s="25" t="s">
        <v>89</v>
      </c>
      <c r="L1" s="26" t="s">
        <v>90</v>
      </c>
      <c r="M1" s="25" t="s">
        <v>91</v>
      </c>
      <c r="N1" s="36" t="s">
        <v>99</v>
      </c>
      <c r="O1" s="25" t="s">
        <v>384</v>
      </c>
      <c r="P1" s="36" t="s">
        <v>385</v>
      </c>
      <c r="Q1" s="25" t="s">
        <v>179</v>
      </c>
      <c r="R1" s="134" t="s">
        <v>186</v>
      </c>
      <c r="S1" s="36" t="s">
        <v>180</v>
      </c>
      <c r="T1" s="143" t="s">
        <v>187</v>
      </c>
      <c r="U1" s="36" t="s">
        <v>185</v>
      </c>
      <c r="V1" s="144" t="s">
        <v>188</v>
      </c>
      <c r="W1" s="264" t="s">
        <v>393</v>
      </c>
      <c r="X1" s="144" t="s">
        <v>330</v>
      </c>
      <c r="Y1" s="264" t="s">
        <v>319</v>
      </c>
      <c r="Z1" s="144" t="s">
        <v>331</v>
      </c>
      <c r="AA1" s="264" t="s">
        <v>320</v>
      </c>
      <c r="AB1" s="144" t="s">
        <v>332</v>
      </c>
      <c r="AC1" s="264" t="s">
        <v>321</v>
      </c>
      <c r="AD1" s="144" t="s">
        <v>333</v>
      </c>
      <c r="AE1" s="264" t="s">
        <v>322</v>
      </c>
      <c r="AF1" s="144" t="s">
        <v>334</v>
      </c>
      <c r="AG1" s="264" t="s">
        <v>323</v>
      </c>
      <c r="AH1" s="144" t="s">
        <v>335</v>
      </c>
      <c r="AI1" s="264" t="s">
        <v>324</v>
      </c>
      <c r="AJ1" s="144" t="s">
        <v>336</v>
      </c>
      <c r="AK1" s="264" t="s">
        <v>325</v>
      </c>
      <c r="AL1" s="144" t="s">
        <v>337</v>
      </c>
      <c r="AM1" s="264" t="s">
        <v>326</v>
      </c>
      <c r="AN1" s="144" t="s">
        <v>338</v>
      </c>
      <c r="AO1" s="264" t="s">
        <v>327</v>
      </c>
      <c r="AP1" s="144" t="s">
        <v>339</v>
      </c>
      <c r="AQ1" s="119"/>
      <c r="AR1" s="16"/>
      <c r="AS1" s="16"/>
      <c r="AT1" s="16"/>
      <c r="AU1" s="16"/>
      <c r="AV1" s="16"/>
      <c r="AW1" s="16"/>
      <c r="AX1"/>
      <c r="AY1"/>
      <c r="AZ1"/>
      <c r="BA1"/>
      <c r="BB1"/>
      <c r="BC1"/>
      <c r="BD1"/>
      <c r="BE1"/>
      <c r="BF1"/>
      <c r="BG1"/>
      <c r="BH1"/>
      <c r="BI1"/>
      <c r="BJ1"/>
      <c r="BK1"/>
      <c r="BL1"/>
      <c r="BM1"/>
      <c r="BN1"/>
      <c r="BO1"/>
      <c r="BP1"/>
      <c r="BQ1"/>
      <c r="BR1"/>
      <c r="BS1"/>
      <c r="BT1"/>
      <c r="BU1"/>
      <c r="BV1"/>
      <c r="BW1"/>
      <c r="BX1"/>
      <c r="BY1"/>
      <c r="BZ1"/>
      <c r="CA1"/>
      <c r="CB1"/>
      <c r="CC1"/>
      <c r="CD1"/>
      <c r="CE1"/>
      <c r="CF1"/>
    </row>
    <row r="2" spans="1:84" x14ac:dyDescent="0.25">
      <c r="A2" s="40">
        <v>1</v>
      </c>
      <c r="B2" s="39">
        <v>2</v>
      </c>
      <c r="C2" s="346" t="s">
        <v>350</v>
      </c>
      <c r="D2" s="217" t="s">
        <v>350</v>
      </c>
      <c r="E2" s="216"/>
      <c r="F2" s="217"/>
      <c r="G2" s="40">
        <v>5</v>
      </c>
      <c r="H2" s="41">
        <v>6</v>
      </c>
      <c r="I2" s="40">
        <v>7</v>
      </c>
      <c r="J2" s="41">
        <v>8</v>
      </c>
      <c r="K2" s="40">
        <v>9</v>
      </c>
      <c r="L2" s="41">
        <v>10</v>
      </c>
      <c r="M2" s="40">
        <v>11</v>
      </c>
      <c r="N2">
        <v>12</v>
      </c>
      <c r="O2">
        <v>13</v>
      </c>
      <c r="P2">
        <v>14</v>
      </c>
      <c r="Q2">
        <v>15</v>
      </c>
      <c r="R2">
        <v>16</v>
      </c>
      <c r="S2">
        <v>17</v>
      </c>
      <c r="T2">
        <v>18</v>
      </c>
      <c r="U2">
        <v>19</v>
      </c>
      <c r="V2">
        <v>20</v>
      </c>
      <c r="W2"/>
      <c r="X2"/>
      <c r="Y2"/>
      <c r="Z2"/>
      <c r="AA2"/>
      <c r="AB2"/>
      <c r="AC2"/>
      <c r="AD2"/>
      <c r="AE2"/>
      <c r="AF2"/>
      <c r="AG2"/>
      <c r="AH2"/>
      <c r="AI2"/>
      <c r="AJ2"/>
      <c r="AK2"/>
      <c r="AL2"/>
      <c r="AM2"/>
      <c r="AN2"/>
      <c r="AO2"/>
      <c r="AP2"/>
      <c r="AQ2" s="120"/>
      <c r="AR2" s="1"/>
      <c r="AS2"/>
      <c r="AT2"/>
      <c r="AU2"/>
      <c r="AV2"/>
      <c r="AW2" s="1"/>
      <c r="AX2"/>
      <c r="AY2"/>
      <c r="AZ2"/>
      <c r="BA2"/>
      <c r="BB2"/>
      <c r="BC2"/>
      <c r="BD2"/>
      <c r="BE2"/>
      <c r="BF2"/>
      <c r="BG2"/>
      <c r="BH2"/>
      <c r="BI2"/>
      <c r="BJ2"/>
      <c r="BK2"/>
      <c r="BL2"/>
      <c r="BM2"/>
      <c r="BN2"/>
      <c r="BO2"/>
      <c r="BP2"/>
      <c r="BQ2"/>
      <c r="BR2"/>
      <c r="BS2"/>
      <c r="BT2"/>
      <c r="BU2"/>
      <c r="BV2"/>
      <c r="BW2"/>
      <c r="BX2"/>
      <c r="BY2"/>
      <c r="BZ2"/>
      <c r="CA2"/>
      <c r="CB2"/>
      <c r="CC2"/>
      <c r="CD2"/>
      <c r="CE2"/>
      <c r="CF2"/>
    </row>
    <row r="3" spans="1:84" ht="32.25" customHeight="1" x14ac:dyDescent="0.25">
      <c r="A3" s="23"/>
      <c r="B3" s="24" t="s">
        <v>84</v>
      </c>
      <c r="C3" s="345" t="s">
        <v>92</v>
      </c>
      <c r="D3" s="215" t="s">
        <v>379</v>
      </c>
      <c r="E3" s="215" t="s">
        <v>94</v>
      </c>
      <c r="F3" s="215" t="s">
        <v>93</v>
      </c>
      <c r="G3" s="25" t="s">
        <v>94</v>
      </c>
      <c r="H3" s="26" t="s">
        <v>95</v>
      </c>
      <c r="I3" s="25" t="s">
        <v>94</v>
      </c>
      <c r="J3" s="26" t="s">
        <v>95</v>
      </c>
      <c r="K3" s="25" t="s">
        <v>94</v>
      </c>
      <c r="L3" s="26" t="s">
        <v>95</v>
      </c>
      <c r="M3" s="25" t="s">
        <v>94</v>
      </c>
      <c r="N3" s="214" t="s">
        <v>95</v>
      </c>
      <c r="O3" s="25" t="s">
        <v>386</v>
      </c>
      <c r="P3" s="214" t="s">
        <v>95</v>
      </c>
      <c r="Q3" s="214" t="s">
        <v>181</v>
      </c>
      <c r="R3" s="214" t="s">
        <v>182</v>
      </c>
      <c r="S3" s="214" t="s">
        <v>94</v>
      </c>
      <c r="T3" s="214" t="s">
        <v>183</v>
      </c>
      <c r="U3" s="214" t="s">
        <v>181</v>
      </c>
      <c r="V3" s="214" t="s">
        <v>93</v>
      </c>
      <c r="W3" s="350" t="s">
        <v>375</v>
      </c>
      <c r="X3" s="350" t="s">
        <v>375</v>
      </c>
      <c r="Y3" s="350" t="s">
        <v>375</v>
      </c>
      <c r="Z3" s="350" t="s">
        <v>375</v>
      </c>
      <c r="AA3" s="350" t="s">
        <v>375</v>
      </c>
      <c r="AB3" s="350" t="s">
        <v>375</v>
      </c>
      <c r="AC3" s="350" t="s">
        <v>375</v>
      </c>
      <c r="AD3" s="350" t="s">
        <v>375</v>
      </c>
      <c r="AE3" s="350" t="s">
        <v>375</v>
      </c>
      <c r="AF3" s="350" t="s">
        <v>375</v>
      </c>
      <c r="AG3" s="350" t="s">
        <v>375</v>
      </c>
      <c r="AH3" s="350" t="s">
        <v>375</v>
      </c>
      <c r="AI3" s="350" t="s">
        <v>375</v>
      </c>
      <c r="AJ3" s="350" t="s">
        <v>375</v>
      </c>
      <c r="AK3" s="350" t="s">
        <v>375</v>
      </c>
      <c r="AL3" s="350" t="s">
        <v>375</v>
      </c>
      <c r="AM3" s="350" t="s">
        <v>375</v>
      </c>
      <c r="AN3" s="350" t="s">
        <v>375</v>
      </c>
      <c r="AO3" s="350" t="s">
        <v>375</v>
      </c>
      <c r="AP3" s="214" t="s">
        <v>95</v>
      </c>
      <c r="AQ3" s="119"/>
      <c r="AR3" s="1"/>
      <c r="AS3"/>
      <c r="AT3"/>
      <c r="AU3"/>
      <c r="AV3"/>
      <c r="AW3" s="1"/>
      <c r="AX3"/>
      <c r="AY3"/>
      <c r="AZ3"/>
      <c r="BA3"/>
      <c r="BB3"/>
      <c r="BC3"/>
      <c r="BD3"/>
      <c r="BE3"/>
      <c r="BF3"/>
      <c r="BG3"/>
      <c r="BH3"/>
      <c r="BI3"/>
      <c r="BJ3"/>
      <c r="BK3"/>
      <c r="BL3"/>
      <c r="BM3"/>
      <c r="BN3"/>
      <c r="BO3"/>
      <c r="BP3"/>
      <c r="BQ3"/>
      <c r="BR3"/>
      <c r="BS3"/>
      <c r="BT3"/>
      <c r="BU3"/>
      <c r="BV3"/>
      <c r="BW3"/>
      <c r="BX3"/>
      <c r="BY3"/>
      <c r="BZ3"/>
      <c r="CA3"/>
      <c r="CB3"/>
      <c r="CC3"/>
      <c r="CD3"/>
      <c r="CE3"/>
      <c r="CF3"/>
    </row>
    <row r="4" spans="1:84" ht="8.25" customHeight="1" x14ac:dyDescent="0.25">
      <c r="A4" s="12"/>
      <c r="B4" s="4"/>
      <c r="C4" s="347"/>
      <c r="D4" s="219"/>
      <c r="E4" s="218"/>
      <c r="F4" s="219"/>
      <c r="G4" s="9"/>
      <c r="H4" s="27"/>
      <c r="I4" s="8"/>
      <c r="J4" s="27"/>
      <c r="K4" s="8"/>
      <c r="L4" s="27"/>
      <c r="M4" s="8"/>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121"/>
      <c r="AR4" s="4"/>
      <c r="AS4"/>
      <c r="AT4"/>
      <c r="AU4"/>
      <c r="AV4"/>
      <c r="AW4" s="4"/>
      <c r="AX4"/>
      <c r="AY4"/>
      <c r="AZ4"/>
      <c r="BA4"/>
      <c r="BB4"/>
      <c r="BC4"/>
      <c r="BD4"/>
      <c r="BE4"/>
      <c r="BF4"/>
      <c r="BG4"/>
      <c r="BH4"/>
      <c r="BI4"/>
      <c r="BJ4"/>
      <c r="BK4"/>
      <c r="BL4"/>
      <c r="BM4"/>
      <c r="BN4"/>
      <c r="BO4"/>
      <c r="BP4"/>
      <c r="BQ4"/>
      <c r="BR4"/>
      <c r="BS4"/>
      <c r="BT4"/>
      <c r="BU4"/>
      <c r="BV4"/>
      <c r="BW4"/>
      <c r="BX4"/>
      <c r="BY4"/>
      <c r="BZ4"/>
      <c r="CA4"/>
      <c r="CB4"/>
      <c r="CC4"/>
      <c r="CD4"/>
      <c r="CE4"/>
      <c r="CF4"/>
    </row>
    <row r="5" spans="1:84" x14ac:dyDescent="0.25">
      <c r="A5" s="12" t="s">
        <v>96</v>
      </c>
      <c r="B5" s="2" t="s">
        <v>34</v>
      </c>
      <c r="C5" s="331">
        <v>120</v>
      </c>
      <c r="D5" s="221">
        <f>prud_nut_data[[#This Row],[PKU sphere  ]]/20</f>
        <v>6</v>
      </c>
      <c r="E5" s="220">
        <v>120</v>
      </c>
      <c r="F5" s="221">
        <f>prud_nut_data[[#This Row],[PKU sphere Liquid]]/20</f>
        <v>6</v>
      </c>
      <c r="G5" s="10">
        <v>101</v>
      </c>
      <c r="H5" s="28">
        <f>(G5/20)*1</f>
        <v>5.05</v>
      </c>
      <c r="I5" s="10">
        <v>102</v>
      </c>
      <c r="J5" s="28">
        <f>(I5/20)*1</f>
        <v>5.0999999999999996</v>
      </c>
      <c r="K5" s="10">
        <v>130</v>
      </c>
      <c r="L5" s="28">
        <f>(K5/20)*1</f>
        <v>6.5</v>
      </c>
      <c r="M5" s="10">
        <v>100</v>
      </c>
      <c r="N5" s="212">
        <f t="shared" ref="N5:N24" si="0">(M5/20)*1</f>
        <v>5</v>
      </c>
      <c r="O5" s="212">
        <v>405</v>
      </c>
      <c r="P5" s="333">
        <f>prud_nut_data[[#This Row],[PKU trio (Unflavoured)]]/30</f>
        <v>13.5</v>
      </c>
      <c r="Q5" s="212">
        <v>326</v>
      </c>
      <c r="R5" s="212">
        <v>32.6</v>
      </c>
      <c r="S5" s="212">
        <v>459</v>
      </c>
      <c r="T5" s="212">
        <v>22.95</v>
      </c>
      <c r="U5" s="212">
        <v>230</v>
      </c>
      <c r="V5" s="212">
        <v>23</v>
      </c>
      <c r="W5" s="212"/>
      <c r="X5" s="212" t="e">
        <f>prud_nut_data[[#This Row],[Custom Product 1]]/$W$6</f>
        <v>#DIV/0!</v>
      </c>
      <c r="Y5" s="212"/>
      <c r="Z5" s="212" t="e">
        <f>prud_nut_data[[#This Row],[Custom Product 2]]/$Y$6</f>
        <v>#DIV/0!</v>
      </c>
      <c r="AA5" s="212"/>
      <c r="AB5" s="212" t="e">
        <f>prud_nut_data[[#This Row],[Custom Product 3]]/$AA$6</f>
        <v>#DIV/0!</v>
      </c>
      <c r="AC5" s="212"/>
      <c r="AD5" s="212" t="e">
        <f>prud_nut_data[[#This Row],[Custom Product 4]]/$AC$6</f>
        <v>#DIV/0!</v>
      </c>
      <c r="AE5" s="212"/>
      <c r="AF5" s="212" t="e">
        <f>prud_nut_data[[#This Row],[Custom Product 5]]/$AE$6</f>
        <v>#DIV/0!</v>
      </c>
      <c r="AG5" s="212"/>
      <c r="AH5" s="212" t="e">
        <f>prud_nut_data[[#This Row],[Custom Product 6]]/$AG$6</f>
        <v>#DIV/0!</v>
      </c>
      <c r="AI5" s="212"/>
      <c r="AJ5" s="212" t="e">
        <f>prud_nut_data[[#This Row],[Custom Product 7]]/$AI$6</f>
        <v>#DIV/0!</v>
      </c>
      <c r="AK5" s="212"/>
      <c r="AL5" s="212" t="e">
        <f>prud_nut_data[[#This Row],[Custom Product 8]]/$AK$6</f>
        <v>#DIV/0!</v>
      </c>
      <c r="AM5" s="212"/>
      <c r="AN5" s="212" t="e">
        <f>prud_nut_data[[#This Row],[Custom Product 9]]/$AM$6</f>
        <v>#DIV/0!</v>
      </c>
      <c r="AO5" s="212"/>
      <c r="AP5" s="212" t="e">
        <f>prud_nut_data[[#This Row],[Custom Product 10]]/$AO$6</f>
        <v>#DIV/0!</v>
      </c>
      <c r="AQ5" s="122"/>
      <c r="AR5" s="2"/>
      <c r="AS5"/>
      <c r="AT5"/>
      <c r="AU5"/>
      <c r="AV5"/>
      <c r="AW5" s="2"/>
      <c r="AX5"/>
      <c r="AY5"/>
      <c r="AZ5"/>
      <c r="BA5"/>
      <c r="BB5"/>
      <c r="BC5"/>
      <c r="BD5"/>
      <c r="BE5"/>
      <c r="BF5"/>
      <c r="BG5"/>
      <c r="BH5"/>
      <c r="BI5"/>
      <c r="BJ5"/>
      <c r="BK5"/>
      <c r="BL5"/>
      <c r="BM5"/>
      <c r="BN5"/>
      <c r="BO5"/>
      <c r="BP5"/>
      <c r="BQ5"/>
      <c r="BR5"/>
      <c r="BS5"/>
      <c r="BT5"/>
      <c r="BU5"/>
      <c r="BV5"/>
      <c r="BW5"/>
      <c r="BX5"/>
      <c r="BY5"/>
      <c r="BZ5"/>
      <c r="CA5"/>
      <c r="CB5"/>
      <c r="CC5"/>
      <c r="CD5"/>
      <c r="CE5"/>
      <c r="CF5"/>
    </row>
    <row r="6" spans="1:84" x14ac:dyDescent="0.25">
      <c r="A6" s="12" t="s">
        <v>97</v>
      </c>
      <c r="B6" s="2" t="s">
        <v>36</v>
      </c>
      <c r="C6" s="331">
        <v>20</v>
      </c>
      <c r="D6" s="221">
        <f>prud_nut_data[[#This Row],[PKU sphere  ]]/20</f>
        <v>1</v>
      </c>
      <c r="E6" s="220">
        <v>20</v>
      </c>
      <c r="F6" s="221">
        <f>prud_nut_data[[#This Row],[PKU sphere Liquid]]/20</f>
        <v>1</v>
      </c>
      <c r="G6" s="10">
        <v>20</v>
      </c>
      <c r="H6" s="28">
        <f t="shared" ref="H6:H47" si="1">(G6/20)*1</f>
        <v>1</v>
      </c>
      <c r="I6" s="10">
        <v>20</v>
      </c>
      <c r="J6" s="28">
        <f t="shared" ref="J6:J47" si="2">(I6/20)*1</f>
        <v>1</v>
      </c>
      <c r="K6" s="10">
        <v>20</v>
      </c>
      <c r="L6" s="28">
        <f t="shared" ref="L6:L47" si="3">(K6/20)*1</f>
        <v>1</v>
      </c>
      <c r="M6" s="10">
        <v>20</v>
      </c>
      <c r="N6" s="212">
        <f t="shared" si="0"/>
        <v>1</v>
      </c>
      <c r="O6" s="212">
        <v>30</v>
      </c>
      <c r="P6" s="333">
        <f>prud_nut_data[[#This Row],[PKU trio (Unflavoured)]]/30</f>
        <v>1</v>
      </c>
      <c r="Q6" s="212">
        <v>10</v>
      </c>
      <c r="R6" s="212">
        <v>1</v>
      </c>
      <c r="S6" s="212">
        <v>20</v>
      </c>
      <c r="T6" s="212">
        <v>1</v>
      </c>
      <c r="U6" s="212">
        <v>10</v>
      </c>
      <c r="V6" s="212">
        <v>1</v>
      </c>
      <c r="W6" s="212"/>
      <c r="X6" s="212" t="e">
        <f>prud_nut_data[[#This Row],[Custom Product 1]]/$W$6</f>
        <v>#DIV/0!</v>
      </c>
      <c r="Y6" s="212"/>
      <c r="Z6" s="212" t="e">
        <f>prud_nut_data[[#This Row],[Custom Product 2]]/$Y$6</f>
        <v>#DIV/0!</v>
      </c>
      <c r="AA6" s="212"/>
      <c r="AB6" s="212" t="e">
        <f>prud_nut_data[[#This Row],[Custom Product 3]]/$AA$6</f>
        <v>#DIV/0!</v>
      </c>
      <c r="AC6" s="212"/>
      <c r="AD6" s="212" t="e">
        <f>prud_nut_data[[#This Row],[Custom Product 4]]/$AC$6</f>
        <v>#DIV/0!</v>
      </c>
      <c r="AE6" s="212"/>
      <c r="AF6" s="212" t="e">
        <f>prud_nut_data[[#This Row],[Custom Product 5]]/$AE$6</f>
        <v>#DIV/0!</v>
      </c>
      <c r="AG6" s="212"/>
      <c r="AH6" s="212" t="e">
        <f>prud_nut_data[[#This Row],[Custom Product 6]]/$AG$6</f>
        <v>#DIV/0!</v>
      </c>
      <c r="AI6" s="212"/>
      <c r="AJ6" s="212" t="e">
        <f>prud_nut_data[[#This Row],[Custom Product 7]]/$AI$6</f>
        <v>#DIV/0!</v>
      </c>
      <c r="AK6" s="212"/>
      <c r="AL6" s="212" t="e">
        <f>prud_nut_data[[#This Row],[Custom Product 8]]/$AK$6</f>
        <v>#DIV/0!</v>
      </c>
      <c r="AM6" s="212"/>
      <c r="AN6" s="212" t="e">
        <f>prud_nut_data[[#This Row],[Custom Product 9]]/$AM$6</f>
        <v>#DIV/0!</v>
      </c>
      <c r="AO6" s="212"/>
      <c r="AP6" s="212" t="e">
        <f>prud_nut_data[[#This Row],[Custom Product 10]]/$AO$6</f>
        <v>#DIV/0!</v>
      </c>
      <c r="AQ6" s="122"/>
      <c r="AR6" s="2"/>
      <c r="AS6"/>
      <c r="AT6"/>
      <c r="AU6"/>
      <c r="AV6"/>
      <c r="AW6" s="2"/>
      <c r="AX6"/>
      <c r="AY6"/>
      <c r="AZ6"/>
      <c r="BA6"/>
      <c r="BB6"/>
      <c r="BC6"/>
      <c r="BD6"/>
      <c r="BE6"/>
      <c r="BF6"/>
      <c r="BG6"/>
      <c r="BH6"/>
      <c r="BI6"/>
      <c r="BJ6"/>
      <c r="BK6"/>
      <c r="BL6"/>
      <c r="BM6"/>
      <c r="BN6"/>
      <c r="BO6"/>
      <c r="BP6"/>
      <c r="BQ6"/>
      <c r="BR6"/>
      <c r="BS6"/>
      <c r="BT6"/>
      <c r="BU6"/>
      <c r="BV6"/>
      <c r="BW6"/>
      <c r="BX6"/>
      <c r="BY6"/>
      <c r="BZ6"/>
      <c r="CA6"/>
      <c r="CB6"/>
      <c r="CC6"/>
      <c r="CD6"/>
      <c r="CE6"/>
      <c r="CF6"/>
    </row>
    <row r="7" spans="1:84" x14ac:dyDescent="0.25">
      <c r="A7" s="12" t="s">
        <v>380</v>
      </c>
      <c r="B7" s="2" t="s">
        <v>41</v>
      </c>
      <c r="C7" s="331"/>
      <c r="D7" s="221"/>
      <c r="E7" s="331">
        <v>30</v>
      </c>
      <c r="F7" s="221">
        <f>prud_nut_data[[#This Row],[PKU sphere Liquid]]/20</f>
        <v>1.5</v>
      </c>
      <c r="G7" s="332">
        <v>0</v>
      </c>
      <c r="H7" s="28">
        <v>0</v>
      </c>
      <c r="I7" s="10">
        <v>0</v>
      </c>
      <c r="J7" s="28">
        <v>0</v>
      </c>
      <c r="K7" s="10">
        <v>0</v>
      </c>
      <c r="L7" s="28">
        <v>0</v>
      </c>
      <c r="M7" s="10">
        <v>0</v>
      </c>
      <c r="N7" s="212">
        <v>0</v>
      </c>
      <c r="O7" s="212">
        <v>0</v>
      </c>
      <c r="P7" s="334">
        <f>prud_nut_data[[#This Row],[PKU trio (Unflavoured)]]/30</f>
        <v>0</v>
      </c>
      <c r="Q7" s="212">
        <v>0</v>
      </c>
      <c r="R7" s="212">
        <v>0</v>
      </c>
      <c r="S7" s="212">
        <v>0</v>
      </c>
      <c r="T7" s="212">
        <v>0</v>
      </c>
      <c r="U7" s="212">
        <v>0</v>
      </c>
      <c r="V7" s="212">
        <v>0</v>
      </c>
      <c r="W7" s="212"/>
      <c r="X7" s="212"/>
      <c r="Y7" s="212"/>
      <c r="Z7" s="212"/>
      <c r="AA7" s="212"/>
      <c r="AB7" s="212"/>
      <c r="AC7" s="212"/>
      <c r="AD7" s="212"/>
      <c r="AE7" s="212"/>
      <c r="AF7" s="212"/>
      <c r="AG7" s="212"/>
      <c r="AH7" s="212"/>
      <c r="AI7" s="212"/>
      <c r="AJ7" s="212"/>
      <c r="AK7" s="212"/>
      <c r="AL7" s="212"/>
      <c r="AM7" s="212"/>
      <c r="AN7" s="212"/>
      <c r="AO7" s="212"/>
      <c r="AP7" s="212"/>
      <c r="AQ7" s="122"/>
      <c r="AR7" s="2"/>
      <c r="AS7"/>
      <c r="AT7"/>
      <c r="AU7"/>
      <c r="AV7"/>
      <c r="AW7" s="2"/>
      <c r="AX7"/>
      <c r="AY7"/>
      <c r="AZ7"/>
      <c r="BA7"/>
      <c r="BB7"/>
      <c r="BC7"/>
      <c r="BD7"/>
      <c r="BE7"/>
      <c r="BF7"/>
      <c r="BG7"/>
      <c r="BH7"/>
      <c r="BI7"/>
      <c r="BJ7"/>
      <c r="BK7"/>
      <c r="BL7"/>
      <c r="BM7"/>
      <c r="BN7"/>
      <c r="BO7"/>
      <c r="BP7"/>
      <c r="BQ7"/>
      <c r="BR7"/>
      <c r="BS7"/>
      <c r="BT7"/>
      <c r="BU7"/>
      <c r="BV7"/>
      <c r="BW7"/>
      <c r="BX7"/>
      <c r="BY7"/>
      <c r="BZ7"/>
      <c r="CA7"/>
      <c r="CB7"/>
      <c r="CC7"/>
      <c r="CD7"/>
      <c r="CE7"/>
      <c r="CF7"/>
    </row>
    <row r="8" spans="1:84" x14ac:dyDescent="0.25">
      <c r="A8" s="12" t="s">
        <v>37</v>
      </c>
      <c r="B8" s="2" t="s">
        <v>36</v>
      </c>
      <c r="C8" s="331">
        <v>2.25</v>
      </c>
      <c r="D8" s="221">
        <f>prud_nut_data[[#This Row],[PKU sphere  ]]/20</f>
        <v>0.1125</v>
      </c>
      <c r="E8" s="220">
        <v>2.25</v>
      </c>
      <c r="F8" s="221">
        <f>prud_nut_data[[#This Row],[PKU sphere Liquid]]/20</f>
        <v>0.1125</v>
      </c>
      <c r="G8" s="10">
        <v>2.2400000000000002</v>
      </c>
      <c r="H8" s="28">
        <f t="shared" si="1"/>
        <v>0.11200000000000002</v>
      </c>
      <c r="I8" s="10">
        <v>2.2400000000000002</v>
      </c>
      <c r="J8" s="28">
        <f t="shared" si="2"/>
        <v>0.11200000000000002</v>
      </c>
      <c r="K8" s="10">
        <v>2.38</v>
      </c>
      <c r="L8" s="28">
        <f t="shared" si="3"/>
        <v>0.11899999999999999</v>
      </c>
      <c r="M8" s="10">
        <v>2.38</v>
      </c>
      <c r="N8" s="212">
        <f t="shared" si="0"/>
        <v>0.11899999999999999</v>
      </c>
      <c r="O8" s="212">
        <v>2.98</v>
      </c>
      <c r="P8" s="334">
        <f>prud_nut_data[[#This Row],[PKU trio (Unflavoured)]]/30</f>
        <v>9.9333333333333329E-2</v>
      </c>
      <c r="Q8" s="212">
        <v>1.54</v>
      </c>
      <c r="R8" s="212">
        <v>0.154</v>
      </c>
      <c r="S8" s="212">
        <v>2.56</v>
      </c>
      <c r="T8" s="212">
        <v>0.128</v>
      </c>
      <c r="U8" s="212">
        <v>1.28</v>
      </c>
      <c r="V8" s="212">
        <v>0.128</v>
      </c>
      <c r="W8" s="212"/>
      <c r="X8" s="212" t="e">
        <f>prud_nut_data[[#This Row],[Custom Product 1]]/$W$6</f>
        <v>#DIV/0!</v>
      </c>
      <c r="Y8" s="212"/>
      <c r="Z8" s="212" t="e">
        <f>prud_nut_data[[#This Row],[Custom Product 2]]/$Y$6</f>
        <v>#DIV/0!</v>
      </c>
      <c r="AA8" s="212"/>
      <c r="AB8" s="212" t="e">
        <f>prud_nut_data[[#This Row],[Custom Product 3]]/$AA$6</f>
        <v>#DIV/0!</v>
      </c>
      <c r="AC8" s="212"/>
      <c r="AD8" s="212" t="e">
        <f>prud_nut_data[[#This Row],[Custom Product 4]]/$AC$6</f>
        <v>#DIV/0!</v>
      </c>
      <c r="AE8" s="212"/>
      <c r="AF8" s="212" t="e">
        <f>prud_nut_data[[#This Row],[Custom Product 5]]/$AE$6</f>
        <v>#DIV/0!</v>
      </c>
      <c r="AG8" s="212"/>
      <c r="AH8" s="212" t="e">
        <f>prud_nut_data[[#This Row],[Custom Product 6]]/$AG$6</f>
        <v>#DIV/0!</v>
      </c>
      <c r="AI8" s="212"/>
      <c r="AJ8" s="212" t="e">
        <f>prud_nut_data[[#This Row],[Custom Product 7]]/$AI$6</f>
        <v>#DIV/0!</v>
      </c>
      <c r="AK8" s="212"/>
      <c r="AL8" s="212" t="e">
        <f>prud_nut_data[[#This Row],[Custom Product 8]]/$AK$6</f>
        <v>#DIV/0!</v>
      </c>
      <c r="AM8" s="212"/>
      <c r="AN8" s="212" t="e">
        <f>prud_nut_data[[#This Row],[Custom Product 9]]/$AM$6</f>
        <v>#DIV/0!</v>
      </c>
      <c r="AO8" s="212"/>
      <c r="AP8" s="212" t="e">
        <f>prud_nut_data[[#This Row],[Custom Product 10]]/$AO$6</f>
        <v>#DIV/0!</v>
      </c>
      <c r="AQ8" s="122"/>
      <c r="AR8" s="2"/>
      <c r="AS8"/>
      <c r="AT8"/>
      <c r="AU8"/>
      <c r="AV8"/>
      <c r="AW8" s="2"/>
      <c r="AX8"/>
      <c r="AY8"/>
      <c r="AZ8"/>
      <c r="BA8"/>
      <c r="BB8"/>
      <c r="BC8"/>
      <c r="BD8"/>
      <c r="BE8"/>
      <c r="BF8"/>
      <c r="BG8"/>
      <c r="BH8"/>
      <c r="BI8"/>
      <c r="BJ8"/>
      <c r="BK8"/>
      <c r="BL8"/>
      <c r="BM8"/>
      <c r="BN8"/>
      <c r="BO8"/>
      <c r="BP8"/>
      <c r="BQ8"/>
      <c r="BR8"/>
      <c r="BS8"/>
      <c r="BT8"/>
      <c r="BU8"/>
      <c r="BV8"/>
      <c r="BW8"/>
      <c r="BX8"/>
      <c r="BY8"/>
      <c r="BZ8"/>
      <c r="CA8"/>
      <c r="CB8"/>
      <c r="CC8"/>
      <c r="CD8"/>
      <c r="CE8"/>
      <c r="CF8"/>
    </row>
    <row r="9" spans="1:84" x14ac:dyDescent="0.25">
      <c r="A9" s="12" t="s">
        <v>38</v>
      </c>
      <c r="B9" s="2" t="s">
        <v>36</v>
      </c>
      <c r="C9" s="331">
        <v>1.6</v>
      </c>
      <c r="D9" s="221">
        <f>prud_nut_data[[#This Row],[PKU sphere  ]]/20</f>
        <v>0.08</v>
      </c>
      <c r="E9" s="220">
        <v>1.2</v>
      </c>
      <c r="F9" s="221">
        <f>prud_nut_data[[#This Row],[PKU sphere Liquid]]/20</f>
        <v>0.06</v>
      </c>
      <c r="G9" s="10">
        <v>7.0000000000000007E-2</v>
      </c>
      <c r="H9" s="28">
        <f t="shared" si="1"/>
        <v>3.5000000000000005E-3</v>
      </c>
      <c r="I9" s="10">
        <v>0.75</v>
      </c>
      <c r="J9" s="28">
        <f t="shared" si="2"/>
        <v>3.7499999999999999E-2</v>
      </c>
      <c r="K9" s="10">
        <v>1.6</v>
      </c>
      <c r="L9" s="28">
        <f t="shared" si="3"/>
        <v>0.08</v>
      </c>
      <c r="M9" s="10">
        <v>1</v>
      </c>
      <c r="N9" s="212">
        <f t="shared" si="0"/>
        <v>0.05</v>
      </c>
      <c r="O9" s="212">
        <v>14.3</v>
      </c>
      <c r="P9" s="334">
        <f>prud_nut_data[[#This Row],[PKU trio (Unflavoured)]]/30</f>
        <v>0.47666666666666668</v>
      </c>
      <c r="Q9" s="212">
        <v>0.4</v>
      </c>
      <c r="R9" s="212">
        <v>0.04</v>
      </c>
      <c r="S9" s="212">
        <v>0</v>
      </c>
      <c r="T9" s="212">
        <v>0</v>
      </c>
      <c r="U9" s="212">
        <v>0</v>
      </c>
      <c r="V9" s="212">
        <v>0</v>
      </c>
      <c r="W9" s="212"/>
      <c r="X9" s="212" t="e">
        <f>prud_nut_data[[#This Row],[Custom Product 1]]/$W$6</f>
        <v>#DIV/0!</v>
      </c>
      <c r="Y9" s="212"/>
      <c r="Z9" s="212" t="e">
        <f>prud_nut_data[[#This Row],[Custom Product 2]]/$Y$6</f>
        <v>#DIV/0!</v>
      </c>
      <c r="AA9" s="212"/>
      <c r="AB9" s="212" t="e">
        <f>prud_nut_data[[#This Row],[Custom Product 3]]/$AA$6</f>
        <v>#DIV/0!</v>
      </c>
      <c r="AC9" s="212"/>
      <c r="AD9" s="212" t="e">
        <f>prud_nut_data[[#This Row],[Custom Product 4]]/$AC$6</f>
        <v>#DIV/0!</v>
      </c>
      <c r="AE9" s="212"/>
      <c r="AF9" s="212" t="e">
        <f>prud_nut_data[[#This Row],[Custom Product 5]]/$AE$6</f>
        <v>#DIV/0!</v>
      </c>
      <c r="AG9" s="212"/>
      <c r="AH9" s="212" t="e">
        <f>prud_nut_data[[#This Row],[Custom Product 6]]/$AG$6</f>
        <v>#DIV/0!</v>
      </c>
      <c r="AI9" s="212"/>
      <c r="AJ9" s="212" t="e">
        <f>prud_nut_data[[#This Row],[Custom Product 7]]/$AI$6</f>
        <v>#DIV/0!</v>
      </c>
      <c r="AK9" s="212"/>
      <c r="AL9" s="212" t="e">
        <f>prud_nut_data[[#This Row],[Custom Product 8]]/$AK$6</f>
        <v>#DIV/0!</v>
      </c>
      <c r="AM9" s="212"/>
      <c r="AN9" s="212" t="e">
        <f>prud_nut_data[[#This Row],[Custom Product 9]]/$AM$6</f>
        <v>#DIV/0!</v>
      </c>
      <c r="AO9" s="212"/>
      <c r="AP9" s="212" t="e">
        <f>prud_nut_data[[#This Row],[Custom Product 10]]/$AO$6</f>
        <v>#DIV/0!</v>
      </c>
      <c r="AQ9" s="122"/>
      <c r="AR9" s="2"/>
      <c r="AS9"/>
      <c r="AT9"/>
      <c r="AU9"/>
      <c r="AV9"/>
      <c r="AW9" s="2"/>
      <c r="AX9"/>
      <c r="AY9"/>
      <c r="AZ9"/>
      <c r="BA9"/>
      <c r="BB9"/>
      <c r="BC9"/>
      <c r="BD9"/>
      <c r="BE9"/>
      <c r="BF9"/>
      <c r="BG9"/>
      <c r="BH9"/>
      <c r="BI9"/>
      <c r="BJ9"/>
      <c r="BK9"/>
      <c r="BL9"/>
      <c r="BM9"/>
      <c r="BN9"/>
      <c r="BO9"/>
      <c r="BP9"/>
      <c r="BQ9"/>
      <c r="BR9"/>
      <c r="BS9"/>
      <c r="BT9"/>
      <c r="BU9"/>
      <c r="BV9"/>
      <c r="BW9"/>
      <c r="BX9"/>
      <c r="BY9"/>
      <c r="BZ9"/>
      <c r="CA9"/>
      <c r="CB9"/>
      <c r="CC9"/>
      <c r="CD9"/>
      <c r="CE9"/>
      <c r="CF9"/>
    </row>
    <row r="10" spans="1:84" x14ac:dyDescent="0.25">
      <c r="A10" s="12" t="s">
        <v>40</v>
      </c>
      <c r="B10" s="2" t="s">
        <v>41</v>
      </c>
      <c r="C10" s="331">
        <v>110</v>
      </c>
      <c r="D10" s="221">
        <f>prud_nut_data[[#This Row],[PKU sphere  ]]/20</f>
        <v>5.5</v>
      </c>
      <c r="E10" s="220">
        <v>109</v>
      </c>
      <c r="F10" s="221">
        <f>prud_nut_data[[#This Row],[PKU sphere Liquid]]/20</f>
        <v>5.45</v>
      </c>
      <c r="G10" s="10">
        <v>0</v>
      </c>
      <c r="H10" s="28">
        <f t="shared" si="1"/>
        <v>0</v>
      </c>
      <c r="I10" s="10">
        <v>136</v>
      </c>
      <c r="J10" s="28">
        <f t="shared" si="2"/>
        <v>6.8</v>
      </c>
      <c r="K10" s="10">
        <v>134</v>
      </c>
      <c r="L10" s="28">
        <f t="shared" si="3"/>
        <v>6.7</v>
      </c>
      <c r="M10" s="10">
        <v>134</v>
      </c>
      <c r="N10" s="212">
        <f t="shared" si="0"/>
        <v>6.7</v>
      </c>
      <c r="O10" s="212">
        <v>0</v>
      </c>
      <c r="P10" s="334">
        <f>prud_nut_data[[#This Row],[PKU trio (Unflavoured)]]/30</f>
        <v>0</v>
      </c>
      <c r="Q10" s="212">
        <v>68</v>
      </c>
      <c r="R10" s="212">
        <v>6.8</v>
      </c>
      <c r="S10" s="212">
        <v>0</v>
      </c>
      <c r="T10" s="212">
        <v>0</v>
      </c>
      <c r="U10" s="212">
        <v>0</v>
      </c>
      <c r="V10" s="212">
        <v>0</v>
      </c>
      <c r="W10" s="212"/>
      <c r="X10" s="212" t="e">
        <f>prud_nut_data[[#This Row],[Custom Product 1]]/$W$6</f>
        <v>#DIV/0!</v>
      </c>
      <c r="Y10" s="212"/>
      <c r="Z10" s="212" t="e">
        <f>prud_nut_data[[#This Row],[Custom Product 2]]/$Y$6</f>
        <v>#DIV/0!</v>
      </c>
      <c r="AA10" s="212"/>
      <c r="AB10" s="212" t="e">
        <f>prud_nut_data[[#This Row],[Custom Product 3]]/$AA$6</f>
        <v>#DIV/0!</v>
      </c>
      <c r="AC10" s="212"/>
      <c r="AD10" s="212" t="e">
        <f>prud_nut_data[[#This Row],[Custom Product 4]]/$AC$6</f>
        <v>#DIV/0!</v>
      </c>
      <c r="AE10" s="212"/>
      <c r="AF10" s="212" t="e">
        <f>prud_nut_data[[#This Row],[Custom Product 5]]/$AE$6</f>
        <v>#DIV/0!</v>
      </c>
      <c r="AG10" s="212"/>
      <c r="AH10" s="212" t="e">
        <f>prud_nut_data[[#This Row],[Custom Product 6]]/$AG$6</f>
        <v>#DIV/0!</v>
      </c>
      <c r="AI10" s="212"/>
      <c r="AJ10" s="212" t="e">
        <f>prud_nut_data[[#This Row],[Custom Product 7]]/$AI$6</f>
        <v>#DIV/0!</v>
      </c>
      <c r="AK10" s="212"/>
      <c r="AL10" s="212" t="e">
        <f>prud_nut_data[[#This Row],[Custom Product 8]]/$AK$6</f>
        <v>#DIV/0!</v>
      </c>
      <c r="AM10" s="212"/>
      <c r="AN10" s="212" t="e">
        <f>prud_nut_data[[#This Row],[Custom Product 9]]/$AM$6</f>
        <v>#DIV/0!</v>
      </c>
      <c r="AO10" s="212"/>
      <c r="AP10" s="212" t="e">
        <f>prud_nut_data[[#This Row],[Custom Product 10]]/$AO$6</f>
        <v>#DIV/0!</v>
      </c>
      <c r="AQ10" s="122"/>
      <c r="AR10" s="2"/>
      <c r="AS10"/>
      <c r="AT10"/>
      <c r="AU10"/>
      <c r="AV10"/>
      <c r="AW10" s="2"/>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row>
    <row r="11" spans="1:84" x14ac:dyDescent="0.25">
      <c r="A11" s="12" t="s">
        <v>98</v>
      </c>
      <c r="B11" s="2" t="s">
        <v>36</v>
      </c>
      <c r="C11" s="331">
        <v>6.3</v>
      </c>
      <c r="D11" s="221">
        <f>prud_nut_data[[#This Row],[PKU sphere  ]]/20</f>
        <v>0.315</v>
      </c>
      <c r="E11" s="220">
        <v>6.6</v>
      </c>
      <c r="F11" s="221">
        <f>prud_nut_data[[#This Row],[PKU sphere Liquid]]/20</f>
        <v>0.32999999999999996</v>
      </c>
      <c r="G11" s="10">
        <v>4.7</v>
      </c>
      <c r="H11" s="28">
        <f t="shared" si="1"/>
        <v>0.23500000000000001</v>
      </c>
      <c r="I11" s="10">
        <v>3.9</v>
      </c>
      <c r="J11" s="28">
        <f t="shared" si="2"/>
        <v>0.19500000000000001</v>
      </c>
      <c r="K11" s="10">
        <v>8.9</v>
      </c>
      <c r="L11" s="28">
        <f t="shared" si="3"/>
        <v>0.44500000000000001</v>
      </c>
      <c r="M11" s="10">
        <v>2.6</v>
      </c>
      <c r="N11" s="212">
        <f t="shared" si="0"/>
        <v>0.13</v>
      </c>
      <c r="O11" s="212">
        <v>38.9</v>
      </c>
      <c r="P11" s="334">
        <f>prud_nut_data[[#This Row],[PKU trio (Unflavoured)]]/30</f>
        <v>1.2966666666666666</v>
      </c>
      <c r="Q11" s="212">
        <v>8.1</v>
      </c>
      <c r="R11" s="212">
        <v>0.80999999999999994</v>
      </c>
      <c r="S11" s="212">
        <v>7</v>
      </c>
      <c r="T11" s="212">
        <v>0.35</v>
      </c>
      <c r="U11" s="212">
        <v>3.5</v>
      </c>
      <c r="V11" s="212">
        <v>0.35</v>
      </c>
      <c r="W11" s="212"/>
      <c r="X11" s="212" t="e">
        <f>prud_nut_data[[#This Row],[Custom Product 1]]/$W$6</f>
        <v>#DIV/0!</v>
      </c>
      <c r="Y11" s="212"/>
      <c r="Z11" s="212" t="e">
        <f>prud_nut_data[[#This Row],[Custom Product 2]]/$Y$6</f>
        <v>#DIV/0!</v>
      </c>
      <c r="AA11" s="212"/>
      <c r="AB11" s="212" t="e">
        <f>prud_nut_data[[#This Row],[Custom Product 3]]/$AA$6</f>
        <v>#DIV/0!</v>
      </c>
      <c r="AC11" s="212"/>
      <c r="AD11" s="212" t="e">
        <f>prud_nut_data[[#This Row],[Custom Product 4]]/$AC$6</f>
        <v>#DIV/0!</v>
      </c>
      <c r="AE11" s="212"/>
      <c r="AF11" s="212" t="e">
        <f>prud_nut_data[[#This Row],[Custom Product 5]]/$AE$6</f>
        <v>#DIV/0!</v>
      </c>
      <c r="AG11" s="212"/>
      <c r="AH11" s="212" t="e">
        <f>prud_nut_data[[#This Row],[Custom Product 6]]/$AG$6</f>
        <v>#DIV/0!</v>
      </c>
      <c r="AI11" s="212"/>
      <c r="AJ11" s="212" t="e">
        <f>prud_nut_data[[#This Row],[Custom Product 7]]/$AI$6</f>
        <v>#DIV/0!</v>
      </c>
      <c r="AK11" s="212"/>
      <c r="AL11" s="212" t="e">
        <f>prud_nut_data[[#This Row],[Custom Product 8]]/$AK$6</f>
        <v>#DIV/0!</v>
      </c>
      <c r="AM11" s="212"/>
      <c r="AN11" s="212" t="e">
        <f>prud_nut_data[[#This Row],[Custom Product 9]]/$AM$6</f>
        <v>#DIV/0!</v>
      </c>
      <c r="AO11" s="212"/>
      <c r="AP11" s="212" t="e">
        <f>prud_nut_data[[#This Row],[Custom Product 10]]/$AO$6</f>
        <v>#DIV/0!</v>
      </c>
      <c r="AQ11" s="122"/>
      <c r="AR11" s="2"/>
      <c r="AS11"/>
      <c r="AT11"/>
      <c r="AU11"/>
      <c r="AV11"/>
      <c r="AW11" s="2"/>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row>
    <row r="12" spans="1:84" x14ac:dyDescent="0.25">
      <c r="A12" s="13" t="s">
        <v>45</v>
      </c>
      <c r="B12" s="2" t="s">
        <v>46</v>
      </c>
      <c r="C12" s="331">
        <v>259</v>
      </c>
      <c r="D12" s="221">
        <f>prud_nut_data[[#This Row],[PKU sphere  ]]/20</f>
        <v>12.95</v>
      </c>
      <c r="E12" s="220">
        <v>260</v>
      </c>
      <c r="F12" s="221">
        <f>prud_nut_data[[#This Row],[PKU sphere Liquid]]/20</f>
        <v>13</v>
      </c>
      <c r="G12" s="10">
        <v>283</v>
      </c>
      <c r="H12" s="28">
        <f t="shared" si="1"/>
        <v>14.15</v>
      </c>
      <c r="I12" s="10">
        <v>265</v>
      </c>
      <c r="J12" s="28">
        <f t="shared" si="2"/>
        <v>13.25</v>
      </c>
      <c r="K12" s="10">
        <v>261</v>
      </c>
      <c r="L12" s="28">
        <f t="shared" si="3"/>
        <v>13.05</v>
      </c>
      <c r="M12" s="10">
        <v>261</v>
      </c>
      <c r="N12" s="212">
        <f t="shared" si="0"/>
        <v>13.05</v>
      </c>
      <c r="O12" s="212">
        <v>416</v>
      </c>
      <c r="P12" s="333">
        <f>prud_nut_data[[#This Row],[PKU trio (Unflavoured)]]/30</f>
        <v>13.866666666666667</v>
      </c>
      <c r="Q12" s="212">
        <v>292</v>
      </c>
      <c r="R12" s="212">
        <v>29.2</v>
      </c>
      <c r="S12" s="212">
        <v>279</v>
      </c>
      <c r="T12" s="212">
        <v>13.95</v>
      </c>
      <c r="U12" s="212">
        <v>139</v>
      </c>
      <c r="V12" s="212">
        <v>13.9</v>
      </c>
      <c r="W12" s="212"/>
      <c r="X12" s="212" t="e">
        <f>prud_nut_data[[#This Row],[Custom Product 1]]/$W$6</f>
        <v>#DIV/0!</v>
      </c>
      <c r="Y12" s="212"/>
      <c r="Z12" s="212" t="e">
        <f>prud_nut_data[[#This Row],[Custom Product 2]]/$Y$6</f>
        <v>#DIV/0!</v>
      </c>
      <c r="AA12" s="212"/>
      <c r="AB12" s="212" t="e">
        <f>prud_nut_data[[#This Row],[Custom Product 3]]/$AA$6</f>
        <v>#DIV/0!</v>
      </c>
      <c r="AC12" s="212"/>
      <c r="AD12" s="212" t="e">
        <f>prud_nut_data[[#This Row],[Custom Product 4]]/$AC$6</f>
        <v>#DIV/0!</v>
      </c>
      <c r="AE12" s="212"/>
      <c r="AF12" s="212" t="e">
        <f>prud_nut_data[[#This Row],[Custom Product 5]]/$AE$6</f>
        <v>#DIV/0!</v>
      </c>
      <c r="AG12" s="212"/>
      <c r="AH12" s="212" t="e">
        <f>prud_nut_data[[#This Row],[Custom Product 6]]/$AG$6</f>
        <v>#DIV/0!</v>
      </c>
      <c r="AI12" s="212"/>
      <c r="AJ12" s="212" t="e">
        <f>prud_nut_data[[#This Row],[Custom Product 7]]/$AI$6</f>
        <v>#DIV/0!</v>
      </c>
      <c r="AK12" s="212"/>
      <c r="AL12" s="212" t="e">
        <f>prud_nut_data[[#This Row],[Custom Product 8]]/$AK$6</f>
        <v>#DIV/0!</v>
      </c>
      <c r="AM12" s="212"/>
      <c r="AN12" s="212" t="e">
        <f>prud_nut_data[[#This Row],[Custom Product 9]]/$AM$6</f>
        <v>#DIV/0!</v>
      </c>
      <c r="AO12" s="212"/>
      <c r="AP12" s="212" t="e">
        <f>prud_nut_data[[#This Row],[Custom Product 10]]/$AO$6</f>
        <v>#DIV/0!</v>
      </c>
      <c r="AQ12" s="122"/>
      <c r="AR12" s="2"/>
      <c r="AS12"/>
      <c r="AT12"/>
      <c r="AU12"/>
      <c r="AV12"/>
      <c r="AW12" s="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row>
    <row r="13" spans="1:84" x14ac:dyDescent="0.25">
      <c r="A13" s="12" t="s">
        <v>47</v>
      </c>
      <c r="B13" s="2" t="s">
        <v>48</v>
      </c>
      <c r="C13" s="331">
        <v>5</v>
      </c>
      <c r="D13" s="221">
        <f>prud_nut_data[[#This Row],[PKU sphere  ]]/20</f>
        <v>0.25</v>
      </c>
      <c r="E13" s="220">
        <v>5</v>
      </c>
      <c r="F13" s="221">
        <f>prud_nut_data[[#This Row],[PKU sphere Liquid]]/20</f>
        <v>0.25</v>
      </c>
      <c r="G13" s="10">
        <v>4.5</v>
      </c>
      <c r="H13" s="28">
        <f t="shared" si="1"/>
        <v>0.22500000000000001</v>
      </c>
      <c r="I13" s="10">
        <v>10</v>
      </c>
      <c r="J13" s="28">
        <f t="shared" si="2"/>
        <v>0.5</v>
      </c>
      <c r="K13" s="10">
        <v>10</v>
      </c>
      <c r="L13" s="28">
        <f t="shared" si="3"/>
        <v>0.5</v>
      </c>
      <c r="M13" s="10">
        <v>10</v>
      </c>
      <c r="N13" s="212">
        <f t="shared" si="0"/>
        <v>0.5</v>
      </c>
      <c r="O13" s="212">
        <v>15</v>
      </c>
      <c r="P13" s="334">
        <f>prud_nut_data[[#This Row],[PKU trio (Unflavoured)]]/30</f>
        <v>0.5</v>
      </c>
      <c r="Q13" s="212">
        <v>8.7799999999999994</v>
      </c>
      <c r="R13" s="212">
        <v>0.87799999999999989</v>
      </c>
      <c r="S13" s="212">
        <v>8.4</v>
      </c>
      <c r="T13" s="212">
        <v>0.42000000000000004</v>
      </c>
      <c r="U13" s="212">
        <v>4.2</v>
      </c>
      <c r="V13" s="212">
        <v>0.42000000000000004</v>
      </c>
      <c r="W13" s="212"/>
      <c r="X13" s="212" t="e">
        <f>prud_nut_data[[#This Row],[Custom Product 1]]/$W$6</f>
        <v>#DIV/0!</v>
      </c>
      <c r="Y13" s="212"/>
      <c r="Z13" s="212" t="e">
        <f>prud_nut_data[[#This Row],[Custom Product 2]]/$Y$6</f>
        <v>#DIV/0!</v>
      </c>
      <c r="AA13" s="212"/>
      <c r="AB13" s="212" t="e">
        <f>prud_nut_data[[#This Row],[Custom Product 3]]/$AA$6</f>
        <v>#DIV/0!</v>
      </c>
      <c r="AC13" s="212"/>
      <c r="AD13" s="212" t="e">
        <f>prud_nut_data[[#This Row],[Custom Product 4]]/$AC$6</f>
        <v>#DIV/0!</v>
      </c>
      <c r="AE13" s="212"/>
      <c r="AF13" s="212" t="e">
        <f>prud_nut_data[[#This Row],[Custom Product 5]]/$AE$6</f>
        <v>#DIV/0!</v>
      </c>
      <c r="AG13" s="212"/>
      <c r="AH13" s="212" t="e">
        <f>prud_nut_data[[#This Row],[Custom Product 6]]/$AG$6</f>
        <v>#DIV/0!</v>
      </c>
      <c r="AI13" s="212"/>
      <c r="AJ13" s="212" t="e">
        <f>prud_nut_data[[#This Row],[Custom Product 7]]/$AI$6</f>
        <v>#DIV/0!</v>
      </c>
      <c r="AK13" s="212"/>
      <c r="AL13" s="212" t="e">
        <f>prud_nut_data[[#This Row],[Custom Product 8]]/$AK$6</f>
        <v>#DIV/0!</v>
      </c>
      <c r="AM13" s="212"/>
      <c r="AN13" s="212" t="e">
        <f>prud_nut_data[[#This Row],[Custom Product 9]]/$AM$6</f>
        <v>#DIV/0!</v>
      </c>
      <c r="AO13" s="212"/>
      <c r="AP13" s="212" t="e">
        <f>prud_nut_data[[#This Row],[Custom Product 10]]/$AO$6</f>
        <v>#DIV/0!</v>
      </c>
      <c r="AQ13" s="122"/>
      <c r="AR13" s="2"/>
      <c r="AS13"/>
      <c r="AT13"/>
      <c r="AU13"/>
      <c r="AV13"/>
      <c r="AW13" s="2"/>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row>
    <row r="14" spans="1:84" x14ac:dyDescent="0.25">
      <c r="A14" s="12" t="s">
        <v>49</v>
      </c>
      <c r="B14" s="7" t="s">
        <v>50</v>
      </c>
      <c r="C14" s="348">
        <v>5.3</v>
      </c>
      <c r="D14" s="221">
        <f>prud_nut_data[[#This Row],[PKU sphere  ]]/20</f>
        <v>0.26500000000000001</v>
      </c>
      <c r="E14" s="222">
        <v>3.8</v>
      </c>
      <c r="F14" s="221">
        <f>prud_nut_data[[#This Row],[PKU sphere Liquid]]/20</f>
        <v>0.19</v>
      </c>
      <c r="G14" s="10">
        <v>5.3</v>
      </c>
      <c r="H14" s="28">
        <f t="shared" si="1"/>
        <v>0.26500000000000001</v>
      </c>
      <c r="I14" s="10">
        <v>5.4</v>
      </c>
      <c r="J14" s="28">
        <f t="shared" si="2"/>
        <v>0.27</v>
      </c>
      <c r="K14" s="10">
        <v>5.2</v>
      </c>
      <c r="L14" s="28">
        <f t="shared" si="3"/>
        <v>0.26</v>
      </c>
      <c r="M14" s="10">
        <v>5.2</v>
      </c>
      <c r="N14" s="213">
        <f t="shared" si="0"/>
        <v>0.26</v>
      </c>
      <c r="O14" s="213">
        <v>7.8</v>
      </c>
      <c r="P14" s="213">
        <f>prud_nut_data[[#This Row],[PKU trio (Unflavoured)]]/30</f>
        <v>0.26</v>
      </c>
      <c r="Q14" s="212">
        <v>5.86</v>
      </c>
      <c r="R14" s="212">
        <v>0.58600000000000008</v>
      </c>
      <c r="S14" s="212">
        <v>5.6</v>
      </c>
      <c r="T14" s="212">
        <v>0.27999999999999997</v>
      </c>
      <c r="U14" s="212">
        <v>2.8</v>
      </c>
      <c r="V14" s="212">
        <v>0.27999999999999997</v>
      </c>
      <c r="W14" s="212"/>
      <c r="X14" s="212" t="e">
        <f>prud_nut_data[[#This Row],[Custom Product 1]]/$W$6</f>
        <v>#DIV/0!</v>
      </c>
      <c r="Y14" s="212"/>
      <c r="Z14" s="212" t="e">
        <f>prud_nut_data[[#This Row],[Custom Product 2]]/$Y$6</f>
        <v>#DIV/0!</v>
      </c>
      <c r="AA14" s="212"/>
      <c r="AB14" s="212" t="e">
        <f>prud_nut_data[[#This Row],[Custom Product 3]]/$AA$6</f>
        <v>#DIV/0!</v>
      </c>
      <c r="AC14" s="212"/>
      <c r="AD14" s="212" t="e">
        <f>prud_nut_data[[#This Row],[Custom Product 4]]/$AC$6</f>
        <v>#DIV/0!</v>
      </c>
      <c r="AE14" s="212"/>
      <c r="AF14" s="212" t="e">
        <f>prud_nut_data[[#This Row],[Custom Product 5]]/$AE$6</f>
        <v>#DIV/0!</v>
      </c>
      <c r="AG14" s="212"/>
      <c r="AH14" s="212" t="e">
        <f>prud_nut_data[[#This Row],[Custom Product 6]]/$AG$6</f>
        <v>#DIV/0!</v>
      </c>
      <c r="AI14" s="212"/>
      <c r="AJ14" s="212" t="e">
        <f>prud_nut_data[[#This Row],[Custom Product 7]]/$AI$6</f>
        <v>#DIV/0!</v>
      </c>
      <c r="AK14" s="212"/>
      <c r="AL14" s="212" t="e">
        <f>prud_nut_data[[#This Row],[Custom Product 8]]/$AK$6</f>
        <v>#DIV/0!</v>
      </c>
      <c r="AM14" s="212"/>
      <c r="AN14" s="212" t="e">
        <f>prud_nut_data[[#This Row],[Custom Product 9]]/$AM$6</f>
        <v>#DIV/0!</v>
      </c>
      <c r="AO14" s="212"/>
      <c r="AP14" s="212" t="e">
        <f>prud_nut_data[[#This Row],[Custom Product 10]]/$AO$6</f>
        <v>#DIV/0!</v>
      </c>
      <c r="AQ14" s="122"/>
      <c r="AR14" s="7"/>
      <c r="AS14"/>
      <c r="AT14"/>
      <c r="AU14"/>
      <c r="AV14"/>
      <c r="AW14" s="7"/>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row>
    <row r="15" spans="1:84" x14ac:dyDescent="0.25">
      <c r="A15" s="12" t="s">
        <v>51</v>
      </c>
      <c r="B15" s="2" t="s">
        <v>41</v>
      </c>
      <c r="C15" s="331">
        <v>26</v>
      </c>
      <c r="D15" s="221">
        <f>prud_nut_data[[#This Row],[PKU sphere  ]]/20</f>
        <v>1.3</v>
      </c>
      <c r="E15" s="220">
        <v>22</v>
      </c>
      <c r="F15" s="221">
        <f>prud_nut_data[[#This Row],[PKU sphere Liquid]]/20</f>
        <v>1.1000000000000001</v>
      </c>
      <c r="G15" s="10">
        <v>36.700000000000003</v>
      </c>
      <c r="H15" s="28">
        <f t="shared" si="1"/>
        <v>1.8350000000000002</v>
      </c>
      <c r="I15" s="10">
        <v>37</v>
      </c>
      <c r="J15" s="28">
        <f t="shared" si="2"/>
        <v>1.85</v>
      </c>
      <c r="K15" s="10">
        <v>37</v>
      </c>
      <c r="L15" s="28">
        <f t="shared" si="3"/>
        <v>1.85</v>
      </c>
      <c r="M15" s="10">
        <v>37</v>
      </c>
      <c r="N15" s="212">
        <f t="shared" si="0"/>
        <v>1.85</v>
      </c>
      <c r="O15" s="212">
        <v>54</v>
      </c>
      <c r="P15" s="334">
        <f>prud_nut_data[[#This Row],[PKU trio (Unflavoured)]]/30</f>
        <v>1.8</v>
      </c>
      <c r="Q15" s="212">
        <v>44</v>
      </c>
      <c r="R15" s="212">
        <v>4.4000000000000004</v>
      </c>
      <c r="S15" s="212">
        <v>27</v>
      </c>
      <c r="T15" s="212">
        <v>1.35</v>
      </c>
      <c r="U15" s="212">
        <v>13</v>
      </c>
      <c r="V15" s="212">
        <v>1.3</v>
      </c>
      <c r="W15" s="212"/>
      <c r="X15" s="212" t="e">
        <f>prud_nut_data[[#This Row],[Custom Product 1]]/$W$6</f>
        <v>#DIV/0!</v>
      </c>
      <c r="Y15" s="212"/>
      <c r="Z15" s="212" t="e">
        <f>prud_nut_data[[#This Row],[Custom Product 2]]/$Y$6</f>
        <v>#DIV/0!</v>
      </c>
      <c r="AA15" s="212"/>
      <c r="AB15" s="212" t="e">
        <f>prud_nut_data[[#This Row],[Custom Product 3]]/$AA$6</f>
        <v>#DIV/0!</v>
      </c>
      <c r="AC15" s="212"/>
      <c r="AD15" s="212" t="e">
        <f>prud_nut_data[[#This Row],[Custom Product 4]]/$AC$6</f>
        <v>#DIV/0!</v>
      </c>
      <c r="AE15" s="212"/>
      <c r="AF15" s="212" t="e">
        <f>prud_nut_data[[#This Row],[Custom Product 5]]/$AE$6</f>
        <v>#DIV/0!</v>
      </c>
      <c r="AG15" s="212"/>
      <c r="AH15" s="212" t="e">
        <f>prud_nut_data[[#This Row],[Custom Product 6]]/$AG$6</f>
        <v>#DIV/0!</v>
      </c>
      <c r="AI15" s="212"/>
      <c r="AJ15" s="212" t="e">
        <f>prud_nut_data[[#This Row],[Custom Product 7]]/$AI$6</f>
        <v>#DIV/0!</v>
      </c>
      <c r="AK15" s="212"/>
      <c r="AL15" s="212" t="e">
        <f>prud_nut_data[[#This Row],[Custom Product 8]]/$AK$6</f>
        <v>#DIV/0!</v>
      </c>
      <c r="AM15" s="212"/>
      <c r="AN15" s="212" t="e">
        <f>prud_nut_data[[#This Row],[Custom Product 9]]/$AM$6</f>
        <v>#DIV/0!</v>
      </c>
      <c r="AO15" s="212"/>
      <c r="AP15" s="212" t="e">
        <f>prud_nut_data[[#This Row],[Custom Product 10]]/$AO$6</f>
        <v>#DIV/0!</v>
      </c>
      <c r="AQ15" s="122"/>
      <c r="AR15" s="2"/>
      <c r="AS15"/>
      <c r="AT15"/>
      <c r="AU15"/>
      <c r="AV15"/>
      <c r="AW15" s="2"/>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row>
    <row r="16" spans="1:84" x14ac:dyDescent="0.25">
      <c r="A16" s="12" t="s">
        <v>52</v>
      </c>
      <c r="B16" s="2" t="s">
        <v>48</v>
      </c>
      <c r="C16" s="331">
        <v>23</v>
      </c>
      <c r="D16" s="221">
        <f>prud_nut_data[[#This Row],[PKU sphere  ]]/20</f>
        <v>1.1499999999999999</v>
      </c>
      <c r="E16" s="220">
        <v>24</v>
      </c>
      <c r="F16" s="221">
        <f>prud_nut_data[[#This Row],[PKU sphere Liquid]]/20</f>
        <v>1.2</v>
      </c>
      <c r="G16" s="10">
        <v>34</v>
      </c>
      <c r="H16" s="28">
        <f t="shared" si="1"/>
        <v>1.7</v>
      </c>
      <c r="I16" s="10">
        <v>24</v>
      </c>
      <c r="J16" s="28">
        <f t="shared" si="2"/>
        <v>1.2</v>
      </c>
      <c r="K16" s="10">
        <v>24</v>
      </c>
      <c r="L16" s="28">
        <f t="shared" si="3"/>
        <v>1.2</v>
      </c>
      <c r="M16" s="10">
        <v>24</v>
      </c>
      <c r="N16" s="212">
        <f t="shared" si="0"/>
        <v>1.2</v>
      </c>
      <c r="O16" s="212">
        <v>50</v>
      </c>
      <c r="P16" s="334">
        <f>prud_nut_data[[#This Row],[PKU trio (Unflavoured)]]/30</f>
        <v>1.6666666666666667</v>
      </c>
      <c r="Q16" s="212">
        <v>18</v>
      </c>
      <c r="R16" s="212">
        <v>1.8</v>
      </c>
      <c r="S16" s="212">
        <v>17</v>
      </c>
      <c r="T16" s="212">
        <v>0.85</v>
      </c>
      <c r="U16" s="212">
        <v>8.4</v>
      </c>
      <c r="V16" s="212">
        <v>0.84000000000000008</v>
      </c>
      <c r="W16" s="212"/>
      <c r="X16" s="212" t="e">
        <f>prud_nut_data[[#This Row],[Custom Product 1]]/$W$6</f>
        <v>#DIV/0!</v>
      </c>
      <c r="Y16" s="212"/>
      <c r="Z16" s="212" t="e">
        <f>prud_nut_data[[#This Row],[Custom Product 2]]/$Y$6</f>
        <v>#DIV/0!</v>
      </c>
      <c r="AA16" s="212"/>
      <c r="AB16" s="212" t="e">
        <f>prud_nut_data[[#This Row],[Custom Product 3]]/$AA$6</f>
        <v>#DIV/0!</v>
      </c>
      <c r="AC16" s="212"/>
      <c r="AD16" s="212" t="e">
        <f>prud_nut_data[[#This Row],[Custom Product 4]]/$AC$6</f>
        <v>#DIV/0!</v>
      </c>
      <c r="AE16" s="212"/>
      <c r="AF16" s="212" t="e">
        <f>prud_nut_data[[#This Row],[Custom Product 5]]/$AE$6</f>
        <v>#DIV/0!</v>
      </c>
      <c r="AG16" s="212"/>
      <c r="AH16" s="212" t="e">
        <f>prud_nut_data[[#This Row],[Custom Product 6]]/$AG$6</f>
        <v>#DIV/0!</v>
      </c>
      <c r="AI16" s="212"/>
      <c r="AJ16" s="212" t="e">
        <f>prud_nut_data[[#This Row],[Custom Product 7]]/$AI$6</f>
        <v>#DIV/0!</v>
      </c>
      <c r="AK16" s="212"/>
      <c r="AL16" s="212" t="e">
        <f>prud_nut_data[[#This Row],[Custom Product 8]]/$AK$6</f>
        <v>#DIV/0!</v>
      </c>
      <c r="AM16" s="212"/>
      <c r="AN16" s="212" t="e">
        <f>prud_nut_data[[#This Row],[Custom Product 9]]/$AM$6</f>
        <v>#DIV/0!</v>
      </c>
      <c r="AO16" s="212"/>
      <c r="AP16" s="212" t="e">
        <f>prud_nut_data[[#This Row],[Custom Product 10]]/$AO$6</f>
        <v>#DIV/0!</v>
      </c>
      <c r="AQ16" s="122"/>
      <c r="AR16" s="2"/>
      <c r="AS16"/>
      <c r="AT16"/>
      <c r="AU16"/>
      <c r="AV16"/>
      <c r="AW16" s="2"/>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row>
    <row r="17" spans="1:84" x14ac:dyDescent="0.25">
      <c r="A17" s="12" t="s">
        <v>53</v>
      </c>
      <c r="B17" s="2" t="s">
        <v>41</v>
      </c>
      <c r="C17" s="331">
        <v>0.6</v>
      </c>
      <c r="D17" s="221">
        <f>prud_nut_data[[#This Row],[PKU sphere  ]]/20</f>
        <v>0.03</v>
      </c>
      <c r="E17" s="220">
        <v>0.6</v>
      </c>
      <c r="F17" s="221">
        <f>prud_nut_data[[#This Row],[PKU sphere Liquid]]/20</f>
        <v>0.03</v>
      </c>
      <c r="G17" s="10">
        <v>0.68</v>
      </c>
      <c r="H17" s="28">
        <f t="shared" si="1"/>
        <v>3.4000000000000002E-2</v>
      </c>
      <c r="I17" s="10">
        <v>0.68</v>
      </c>
      <c r="J17" s="28">
        <f t="shared" si="2"/>
        <v>3.4000000000000002E-2</v>
      </c>
      <c r="K17" s="10">
        <v>0.7</v>
      </c>
      <c r="L17" s="28">
        <f t="shared" si="3"/>
        <v>3.4999999999999996E-2</v>
      </c>
      <c r="M17" s="10">
        <v>0.7</v>
      </c>
      <c r="N17" s="212">
        <f t="shared" si="0"/>
        <v>3.4999999999999996E-2</v>
      </c>
      <c r="O17" s="212">
        <v>1</v>
      </c>
      <c r="P17" s="334">
        <f>prud_nut_data[[#This Row],[PKU trio (Unflavoured)]]/30</f>
        <v>3.3333333333333333E-2</v>
      </c>
      <c r="Q17" s="212">
        <v>0.59</v>
      </c>
      <c r="R17" s="212">
        <v>5.8999999999999997E-2</v>
      </c>
      <c r="S17" s="212">
        <v>0.56000000000000005</v>
      </c>
      <c r="T17" s="212">
        <v>2.8000000000000004E-2</v>
      </c>
      <c r="U17" s="212">
        <v>0.28000000000000003</v>
      </c>
      <c r="V17" s="212">
        <v>2.8000000000000004E-2</v>
      </c>
      <c r="W17" s="212"/>
      <c r="X17" s="212" t="e">
        <f>prud_nut_data[[#This Row],[Custom Product 1]]/$W$6</f>
        <v>#DIV/0!</v>
      </c>
      <c r="Y17" s="212"/>
      <c r="Z17" s="212" t="e">
        <f>prud_nut_data[[#This Row],[Custom Product 2]]/$Y$6</f>
        <v>#DIV/0!</v>
      </c>
      <c r="AA17" s="212"/>
      <c r="AB17" s="212" t="e">
        <f>prud_nut_data[[#This Row],[Custom Product 3]]/$AA$6</f>
        <v>#DIV/0!</v>
      </c>
      <c r="AC17" s="212"/>
      <c r="AD17" s="212" t="e">
        <f>prud_nut_data[[#This Row],[Custom Product 4]]/$AC$6</f>
        <v>#DIV/0!</v>
      </c>
      <c r="AE17" s="212"/>
      <c r="AF17" s="212" t="e">
        <f>prud_nut_data[[#This Row],[Custom Product 5]]/$AE$6</f>
        <v>#DIV/0!</v>
      </c>
      <c r="AG17" s="212"/>
      <c r="AH17" s="212" t="e">
        <f>prud_nut_data[[#This Row],[Custom Product 6]]/$AG$6</f>
        <v>#DIV/0!</v>
      </c>
      <c r="AI17" s="212"/>
      <c r="AJ17" s="212" t="e">
        <f>prud_nut_data[[#This Row],[Custom Product 7]]/$AI$6</f>
        <v>#DIV/0!</v>
      </c>
      <c r="AK17" s="212"/>
      <c r="AL17" s="212" t="e">
        <f>prud_nut_data[[#This Row],[Custom Product 8]]/$AK$6</f>
        <v>#DIV/0!</v>
      </c>
      <c r="AM17" s="212"/>
      <c r="AN17" s="212" t="e">
        <f>prud_nut_data[[#This Row],[Custom Product 9]]/$AM$6</f>
        <v>#DIV/0!</v>
      </c>
      <c r="AO17" s="212"/>
      <c r="AP17" s="212" t="e">
        <f>prud_nut_data[[#This Row],[Custom Product 10]]/$AO$6</f>
        <v>#DIV/0!</v>
      </c>
      <c r="AQ17" s="122"/>
      <c r="AR17" s="2"/>
      <c r="AS17"/>
      <c r="AT17"/>
      <c r="AU17"/>
      <c r="AV17"/>
      <c r="AW17" s="2"/>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row>
    <row r="18" spans="1:84" x14ac:dyDescent="0.25">
      <c r="A18" s="12" t="s">
        <v>54</v>
      </c>
      <c r="B18" s="2" t="s">
        <v>41</v>
      </c>
      <c r="C18" s="331">
        <v>0.6</v>
      </c>
      <c r="D18" s="221">
        <f>prud_nut_data[[#This Row],[PKU sphere  ]]/20</f>
        <v>0.03</v>
      </c>
      <c r="E18" s="220">
        <v>0.6</v>
      </c>
      <c r="F18" s="221">
        <f>prud_nut_data[[#This Row],[PKU sphere Liquid]]/20</f>
        <v>0.03</v>
      </c>
      <c r="G18" s="10">
        <v>0.78</v>
      </c>
      <c r="H18" s="28">
        <f t="shared" si="1"/>
        <v>3.9E-2</v>
      </c>
      <c r="I18" s="10">
        <v>0.78</v>
      </c>
      <c r="J18" s="28">
        <f t="shared" si="2"/>
        <v>3.9E-2</v>
      </c>
      <c r="K18" s="10">
        <v>0.77</v>
      </c>
      <c r="L18" s="28">
        <f t="shared" si="3"/>
        <v>3.85E-2</v>
      </c>
      <c r="M18" s="10">
        <v>0.77</v>
      </c>
      <c r="N18" s="212">
        <f t="shared" si="0"/>
        <v>3.85E-2</v>
      </c>
      <c r="O18" s="212">
        <v>1.2</v>
      </c>
      <c r="P18" s="334">
        <f>prud_nut_data[[#This Row],[PKU trio (Unflavoured)]]/30</f>
        <v>0.04</v>
      </c>
      <c r="Q18" s="212">
        <v>0.73</v>
      </c>
      <c r="R18" s="212">
        <v>7.2999999999999995E-2</v>
      </c>
      <c r="S18" s="212">
        <v>0.84</v>
      </c>
      <c r="T18" s="212">
        <v>4.1999999999999996E-2</v>
      </c>
      <c r="U18" s="212">
        <v>0.42</v>
      </c>
      <c r="V18" s="212">
        <v>4.1999999999999996E-2</v>
      </c>
      <c r="W18" s="212"/>
      <c r="X18" s="212" t="e">
        <f>prud_nut_data[[#This Row],[Custom Product 1]]/$W$6</f>
        <v>#DIV/0!</v>
      </c>
      <c r="Y18" s="212"/>
      <c r="Z18" s="212" t="e">
        <f>prud_nut_data[[#This Row],[Custom Product 2]]/$Y$6</f>
        <v>#DIV/0!</v>
      </c>
      <c r="AA18" s="212"/>
      <c r="AB18" s="212" t="e">
        <f>prud_nut_data[[#This Row],[Custom Product 3]]/$AA$6</f>
        <v>#DIV/0!</v>
      </c>
      <c r="AC18" s="212"/>
      <c r="AD18" s="212" t="e">
        <f>prud_nut_data[[#This Row],[Custom Product 4]]/$AC$6</f>
        <v>#DIV/0!</v>
      </c>
      <c r="AE18" s="212"/>
      <c r="AF18" s="212" t="e">
        <f>prud_nut_data[[#This Row],[Custom Product 5]]/$AE$6</f>
        <v>#DIV/0!</v>
      </c>
      <c r="AG18" s="212"/>
      <c r="AH18" s="212" t="e">
        <f>prud_nut_data[[#This Row],[Custom Product 6]]/$AG$6</f>
        <v>#DIV/0!</v>
      </c>
      <c r="AI18" s="212"/>
      <c r="AJ18" s="212" t="e">
        <f>prud_nut_data[[#This Row],[Custom Product 7]]/$AI$6</f>
        <v>#DIV/0!</v>
      </c>
      <c r="AK18" s="212"/>
      <c r="AL18" s="212" t="e">
        <f>prud_nut_data[[#This Row],[Custom Product 8]]/$AK$6</f>
        <v>#DIV/0!</v>
      </c>
      <c r="AM18" s="212"/>
      <c r="AN18" s="212" t="e">
        <f>prud_nut_data[[#This Row],[Custom Product 9]]/$AM$6</f>
        <v>#DIV/0!</v>
      </c>
      <c r="AO18" s="212"/>
      <c r="AP18" s="212" t="e">
        <f>prud_nut_data[[#This Row],[Custom Product 10]]/$AO$6</f>
        <v>#DIV/0!</v>
      </c>
      <c r="AQ18" s="122"/>
      <c r="AR18" s="2"/>
      <c r="AS18"/>
      <c r="AT18"/>
      <c r="AU18"/>
      <c r="AV18"/>
      <c r="AW18" s="2"/>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row>
    <row r="19" spans="1:84" x14ac:dyDescent="0.25">
      <c r="A19" s="12" t="s">
        <v>55</v>
      </c>
      <c r="B19" s="2" t="s">
        <v>41</v>
      </c>
      <c r="C19" s="331">
        <v>3.2</v>
      </c>
      <c r="D19" s="221">
        <f>prud_nut_data[[#This Row],[PKU sphere  ]]/20</f>
        <v>0.16</v>
      </c>
      <c r="E19" s="220">
        <v>3.2</v>
      </c>
      <c r="F19" s="221">
        <f>prud_nut_data[[#This Row],[PKU sphere Liquid]]/20</f>
        <v>0.16</v>
      </c>
      <c r="G19" s="10">
        <v>8.4</v>
      </c>
      <c r="H19" s="28">
        <f t="shared" si="1"/>
        <v>0.42000000000000004</v>
      </c>
      <c r="I19" s="10">
        <v>3.4</v>
      </c>
      <c r="J19" s="28">
        <f t="shared" si="2"/>
        <v>0.16999999999999998</v>
      </c>
      <c r="K19" s="10">
        <v>3.5</v>
      </c>
      <c r="L19" s="28">
        <f t="shared" si="3"/>
        <v>0.17499999999999999</v>
      </c>
      <c r="M19" s="10">
        <v>3.5</v>
      </c>
      <c r="N19" s="212">
        <f t="shared" si="0"/>
        <v>0.17499999999999999</v>
      </c>
      <c r="O19" s="212">
        <v>8.5</v>
      </c>
      <c r="P19" s="334">
        <f>prud_nut_data[[#This Row],[PKU trio (Unflavoured)]]/30</f>
        <v>0.28333333333333333</v>
      </c>
      <c r="Q19" s="212">
        <v>3.42</v>
      </c>
      <c r="R19" s="212">
        <v>0.34199999999999997</v>
      </c>
      <c r="S19" s="212">
        <v>7</v>
      </c>
      <c r="T19" s="212">
        <v>0.35</v>
      </c>
      <c r="U19" s="212">
        <v>3.5</v>
      </c>
      <c r="V19" s="212">
        <v>0.35</v>
      </c>
      <c r="W19" s="212"/>
      <c r="X19" s="212" t="e">
        <f>prud_nut_data[[#This Row],[Custom Product 1]]/$W$6</f>
        <v>#DIV/0!</v>
      </c>
      <c r="Y19" s="212"/>
      <c r="Z19" s="212" t="e">
        <f>prud_nut_data[[#This Row],[Custom Product 2]]/$Y$6</f>
        <v>#DIV/0!</v>
      </c>
      <c r="AA19" s="212"/>
      <c r="AB19" s="212" t="e">
        <f>prud_nut_data[[#This Row],[Custom Product 3]]/$AA$6</f>
        <v>#DIV/0!</v>
      </c>
      <c r="AC19" s="212"/>
      <c r="AD19" s="212" t="e">
        <f>prud_nut_data[[#This Row],[Custom Product 4]]/$AC$6</f>
        <v>#DIV/0!</v>
      </c>
      <c r="AE19" s="212"/>
      <c r="AF19" s="212" t="e">
        <f>prud_nut_data[[#This Row],[Custom Product 5]]/$AE$6</f>
        <v>#DIV/0!</v>
      </c>
      <c r="AG19" s="212"/>
      <c r="AH19" s="212" t="e">
        <f>prud_nut_data[[#This Row],[Custom Product 6]]/$AG$6</f>
        <v>#DIV/0!</v>
      </c>
      <c r="AI19" s="212"/>
      <c r="AJ19" s="212" t="e">
        <f>prud_nut_data[[#This Row],[Custom Product 7]]/$AI$6</f>
        <v>#DIV/0!</v>
      </c>
      <c r="AK19" s="212"/>
      <c r="AL19" s="212" t="e">
        <f>prud_nut_data[[#This Row],[Custom Product 8]]/$AK$6</f>
        <v>#DIV/0!</v>
      </c>
      <c r="AM19" s="212"/>
      <c r="AN19" s="212" t="e">
        <f>prud_nut_data[[#This Row],[Custom Product 9]]/$AM$6</f>
        <v>#DIV/0!</v>
      </c>
      <c r="AO19" s="212"/>
      <c r="AP19" s="212" t="e">
        <f>prud_nut_data[[#This Row],[Custom Product 10]]/$AO$6</f>
        <v>#DIV/0!</v>
      </c>
      <c r="AQ19" s="122"/>
      <c r="AR19" s="2"/>
      <c r="AS19"/>
      <c r="AT19"/>
      <c r="AU19"/>
      <c r="AV19"/>
      <c r="AW19" s="2"/>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row>
    <row r="20" spans="1:84" x14ac:dyDescent="0.25">
      <c r="A20" s="12" t="s">
        <v>56</v>
      </c>
      <c r="B20" s="2" t="s">
        <v>41</v>
      </c>
      <c r="C20" s="331">
        <v>9.8000000000000007</v>
      </c>
      <c r="D20" s="221">
        <f>prud_nut_data[[#This Row],[PKU sphere  ]]/20</f>
        <v>0.49000000000000005</v>
      </c>
      <c r="E20" s="220">
        <v>10</v>
      </c>
      <c r="F20" s="221">
        <f>prud_nut_data[[#This Row],[PKU sphere Liquid]]/20</f>
        <v>0.5</v>
      </c>
      <c r="G20" s="10">
        <v>16.3</v>
      </c>
      <c r="H20" s="28">
        <f t="shared" si="1"/>
        <v>0.81500000000000006</v>
      </c>
      <c r="I20" s="10">
        <v>11</v>
      </c>
      <c r="J20" s="28">
        <f t="shared" si="2"/>
        <v>0.55000000000000004</v>
      </c>
      <c r="K20" s="10">
        <v>12</v>
      </c>
      <c r="L20" s="28">
        <f t="shared" si="3"/>
        <v>0.6</v>
      </c>
      <c r="M20" s="10">
        <v>12</v>
      </c>
      <c r="N20" s="212">
        <f t="shared" si="0"/>
        <v>0.6</v>
      </c>
      <c r="O20" s="212"/>
      <c r="P20" s="334">
        <f>prud_nut_data[[#This Row],[PKU trio (Unflavoured)]]/30</f>
        <v>0</v>
      </c>
      <c r="Q20" s="212"/>
      <c r="R20" s="212">
        <v>0</v>
      </c>
      <c r="S20" s="212"/>
      <c r="T20" s="212">
        <v>0</v>
      </c>
      <c r="U20" s="212"/>
      <c r="V20" s="212">
        <v>0</v>
      </c>
      <c r="W20" s="212"/>
      <c r="X20" s="212" t="e">
        <f>prud_nut_data[[#This Row],[Custom Product 1]]/$W$6</f>
        <v>#DIV/0!</v>
      </c>
      <c r="Y20" s="212"/>
      <c r="Z20" s="212" t="e">
        <f>prud_nut_data[[#This Row],[Custom Product 2]]/$Y$6</f>
        <v>#DIV/0!</v>
      </c>
      <c r="AA20" s="212"/>
      <c r="AB20" s="212" t="e">
        <f>prud_nut_data[[#This Row],[Custom Product 3]]/$AA$6</f>
        <v>#DIV/0!</v>
      </c>
      <c r="AC20" s="212"/>
      <c r="AD20" s="212" t="e">
        <f>prud_nut_data[[#This Row],[Custom Product 4]]/$AC$6</f>
        <v>#DIV/0!</v>
      </c>
      <c r="AE20" s="212"/>
      <c r="AF20" s="212" t="e">
        <f>prud_nut_data[[#This Row],[Custom Product 5]]/$AE$6</f>
        <v>#DIV/0!</v>
      </c>
      <c r="AG20" s="212"/>
      <c r="AH20" s="212" t="e">
        <f>prud_nut_data[[#This Row],[Custom Product 6]]/$AG$6</f>
        <v>#DIV/0!</v>
      </c>
      <c r="AI20" s="212"/>
      <c r="AJ20" s="212" t="e">
        <f>prud_nut_data[[#This Row],[Custom Product 7]]/$AI$6</f>
        <v>#DIV/0!</v>
      </c>
      <c r="AK20" s="212"/>
      <c r="AL20" s="212" t="e">
        <f>prud_nut_data[[#This Row],[Custom Product 8]]/$AK$6</f>
        <v>#DIV/0!</v>
      </c>
      <c r="AM20" s="212"/>
      <c r="AN20" s="212" t="e">
        <f>prud_nut_data[[#This Row],[Custom Product 9]]/$AM$6</f>
        <v>#DIV/0!</v>
      </c>
      <c r="AO20" s="212"/>
      <c r="AP20" s="212" t="e">
        <f>prud_nut_data[[#This Row],[Custom Product 10]]/$AO$6</f>
        <v>#DIV/0!</v>
      </c>
      <c r="AQ20" s="122"/>
      <c r="AR20" s="2"/>
      <c r="AS20"/>
      <c r="AT20"/>
      <c r="AU20"/>
      <c r="AV20"/>
      <c r="AW20" s="2"/>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row>
    <row r="21" spans="1:84" x14ac:dyDescent="0.25">
      <c r="A21" s="12" t="s">
        <v>57</v>
      </c>
      <c r="B21" s="2" t="s">
        <v>41</v>
      </c>
      <c r="C21" s="331">
        <v>0.6</v>
      </c>
      <c r="D21" s="221">
        <f>prud_nut_data[[#This Row],[PKU sphere  ]]/20</f>
        <v>0.03</v>
      </c>
      <c r="E21" s="220">
        <v>0.5</v>
      </c>
      <c r="F21" s="221">
        <f>prud_nut_data[[#This Row],[PKU sphere Liquid]]/20</f>
        <v>2.5000000000000001E-2</v>
      </c>
      <c r="G21" s="10">
        <v>1</v>
      </c>
      <c r="H21" s="28">
        <f t="shared" si="1"/>
        <v>0.05</v>
      </c>
      <c r="I21" s="10">
        <v>0.95</v>
      </c>
      <c r="J21" s="28">
        <f t="shared" si="2"/>
        <v>4.7500000000000001E-2</v>
      </c>
      <c r="K21" s="10">
        <v>0.87</v>
      </c>
      <c r="L21" s="28">
        <f t="shared" si="3"/>
        <v>4.3499999999999997E-2</v>
      </c>
      <c r="M21" s="10">
        <v>0.87</v>
      </c>
      <c r="N21" s="212">
        <f t="shared" si="0"/>
        <v>4.3499999999999997E-2</v>
      </c>
      <c r="O21" s="212">
        <v>1.4</v>
      </c>
      <c r="P21" s="334">
        <f>prud_nut_data[[#This Row],[PKU trio (Unflavoured)]]/30</f>
        <v>4.6666666666666662E-2</v>
      </c>
      <c r="Q21" s="212">
        <v>0.59</v>
      </c>
      <c r="R21" s="212">
        <v>5.8999999999999997E-2</v>
      </c>
      <c r="S21" s="212">
        <v>0.84</v>
      </c>
      <c r="T21" s="212">
        <v>4.1999999999999996E-2</v>
      </c>
      <c r="U21" s="212">
        <v>0.42</v>
      </c>
      <c r="V21" s="212">
        <v>4.1999999999999996E-2</v>
      </c>
      <c r="W21" s="212"/>
      <c r="X21" s="212" t="e">
        <f>prud_nut_data[[#This Row],[Custom Product 1]]/$W$6</f>
        <v>#DIV/0!</v>
      </c>
      <c r="Y21" s="212"/>
      <c r="Z21" s="212" t="e">
        <f>prud_nut_data[[#This Row],[Custom Product 2]]/$Y$6</f>
        <v>#DIV/0!</v>
      </c>
      <c r="AA21" s="212"/>
      <c r="AB21" s="212" t="e">
        <f>prud_nut_data[[#This Row],[Custom Product 3]]/$AA$6</f>
        <v>#DIV/0!</v>
      </c>
      <c r="AC21" s="212"/>
      <c r="AD21" s="212" t="e">
        <f>prud_nut_data[[#This Row],[Custom Product 4]]/$AC$6</f>
        <v>#DIV/0!</v>
      </c>
      <c r="AE21" s="212"/>
      <c r="AF21" s="212" t="e">
        <f>prud_nut_data[[#This Row],[Custom Product 5]]/$AE$6</f>
        <v>#DIV/0!</v>
      </c>
      <c r="AG21" s="212"/>
      <c r="AH21" s="212" t="e">
        <f>prud_nut_data[[#This Row],[Custom Product 6]]/$AG$6</f>
        <v>#DIV/0!</v>
      </c>
      <c r="AI21" s="212"/>
      <c r="AJ21" s="212" t="e">
        <f>prud_nut_data[[#This Row],[Custom Product 7]]/$AI$6</f>
        <v>#DIV/0!</v>
      </c>
      <c r="AK21" s="212"/>
      <c r="AL21" s="212" t="e">
        <f>prud_nut_data[[#This Row],[Custom Product 8]]/$AK$6</f>
        <v>#DIV/0!</v>
      </c>
      <c r="AM21" s="212"/>
      <c r="AN21" s="212" t="e">
        <f>prud_nut_data[[#This Row],[Custom Product 9]]/$AM$6</f>
        <v>#DIV/0!</v>
      </c>
      <c r="AO21" s="212"/>
      <c r="AP21" s="212" t="e">
        <f>prud_nut_data[[#This Row],[Custom Product 10]]/$AO$6</f>
        <v>#DIV/0!</v>
      </c>
      <c r="AQ21" s="122"/>
      <c r="AR21" s="2"/>
      <c r="AS21"/>
      <c r="AT21"/>
      <c r="AU21"/>
      <c r="AV21"/>
      <c r="AW21" s="2"/>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row>
    <row r="22" spans="1:84" x14ac:dyDescent="0.25">
      <c r="A22" s="12" t="s">
        <v>58</v>
      </c>
      <c r="B22" s="2" t="s">
        <v>48</v>
      </c>
      <c r="C22" s="331">
        <v>102</v>
      </c>
      <c r="D22" s="221">
        <f>prud_nut_data[[#This Row],[PKU sphere  ]]/20</f>
        <v>5.0999999999999996</v>
      </c>
      <c r="E22" s="220">
        <v>102</v>
      </c>
      <c r="F22" s="221">
        <f>prud_nut_data[[#This Row],[PKU sphere Liquid]]/20</f>
        <v>5.0999999999999996</v>
      </c>
      <c r="G22" s="10">
        <v>136</v>
      </c>
      <c r="H22" s="28">
        <f t="shared" si="1"/>
        <v>6.8</v>
      </c>
      <c r="I22" s="10">
        <v>102</v>
      </c>
      <c r="J22" s="28">
        <f t="shared" si="2"/>
        <v>5.0999999999999996</v>
      </c>
      <c r="K22" s="10">
        <v>101</v>
      </c>
      <c r="L22" s="28">
        <f t="shared" si="3"/>
        <v>5.05</v>
      </c>
      <c r="M22" s="10">
        <v>101</v>
      </c>
      <c r="N22" s="212">
        <f t="shared" si="0"/>
        <v>5.05</v>
      </c>
      <c r="O22" s="212">
        <v>280</v>
      </c>
      <c r="P22" s="334">
        <f>prud_nut_data[[#This Row],[PKU trio (Unflavoured)]]/30</f>
        <v>9.3333333333333339</v>
      </c>
      <c r="Q22" s="212">
        <v>73.2</v>
      </c>
      <c r="R22" s="212">
        <v>7.32</v>
      </c>
      <c r="S22" s="212">
        <v>123</v>
      </c>
      <c r="T22" s="212">
        <v>6.15</v>
      </c>
      <c r="U22" s="212">
        <v>61.8</v>
      </c>
      <c r="V22" s="212">
        <v>6.18</v>
      </c>
      <c r="W22" s="212"/>
      <c r="X22" s="212" t="e">
        <f>prud_nut_data[[#This Row],[Custom Product 1]]/$W$6</f>
        <v>#DIV/0!</v>
      </c>
      <c r="Y22" s="212"/>
      <c r="Z22" s="212" t="e">
        <f>prud_nut_data[[#This Row],[Custom Product 2]]/$Y$6</f>
        <v>#DIV/0!</v>
      </c>
      <c r="AA22" s="212"/>
      <c r="AB22" s="212" t="e">
        <f>prud_nut_data[[#This Row],[Custom Product 3]]/$AA$6</f>
        <v>#DIV/0!</v>
      </c>
      <c r="AC22" s="212"/>
      <c r="AD22" s="212" t="e">
        <f>prud_nut_data[[#This Row],[Custom Product 4]]/$AC$6</f>
        <v>#DIV/0!</v>
      </c>
      <c r="AE22" s="212"/>
      <c r="AF22" s="212" t="e">
        <f>prud_nut_data[[#This Row],[Custom Product 5]]/$AE$6</f>
        <v>#DIV/0!</v>
      </c>
      <c r="AG22" s="212"/>
      <c r="AH22" s="212" t="e">
        <f>prud_nut_data[[#This Row],[Custom Product 6]]/$AG$6</f>
        <v>#DIV/0!</v>
      </c>
      <c r="AI22" s="212"/>
      <c r="AJ22" s="212" t="e">
        <f>prud_nut_data[[#This Row],[Custom Product 7]]/$AI$6</f>
        <v>#DIV/0!</v>
      </c>
      <c r="AK22" s="212"/>
      <c r="AL22" s="212" t="e">
        <f>prud_nut_data[[#This Row],[Custom Product 8]]/$AK$6</f>
        <v>#DIV/0!</v>
      </c>
      <c r="AM22" s="212"/>
      <c r="AN22" s="212" t="e">
        <f>prud_nut_data[[#This Row],[Custom Product 9]]/$AM$6</f>
        <v>#DIV/0!</v>
      </c>
      <c r="AO22" s="212"/>
      <c r="AP22" s="212" t="e">
        <f>prud_nut_data[[#This Row],[Custom Product 10]]/$AO$6</f>
        <v>#DIV/0!</v>
      </c>
      <c r="AQ22" s="122"/>
      <c r="AR22" s="2"/>
      <c r="AS22"/>
      <c r="AT22"/>
      <c r="AU22"/>
      <c r="AV22"/>
      <c r="AW22" s="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row>
    <row r="23" spans="1:84" x14ac:dyDescent="0.25">
      <c r="A23" s="12" t="s">
        <v>59</v>
      </c>
      <c r="B23" s="2" t="s">
        <v>48</v>
      </c>
      <c r="C23" s="331">
        <v>1.6</v>
      </c>
      <c r="D23" s="221">
        <f>prud_nut_data[[#This Row],[PKU sphere  ]]/20</f>
        <v>0.08</v>
      </c>
      <c r="E23" s="220">
        <v>0.7</v>
      </c>
      <c r="F23" s="221">
        <f>prud_nut_data[[#This Row],[PKU sphere Liquid]]/20</f>
        <v>3.4999999999999996E-2</v>
      </c>
      <c r="G23" s="10">
        <v>1.6</v>
      </c>
      <c r="H23" s="28">
        <f t="shared" si="1"/>
        <v>0.08</v>
      </c>
      <c r="I23" s="10">
        <v>106</v>
      </c>
      <c r="J23" s="28">
        <f t="shared" si="2"/>
        <v>5.3</v>
      </c>
      <c r="K23" s="10">
        <v>1.6</v>
      </c>
      <c r="L23" s="28">
        <f t="shared" si="3"/>
        <v>0.08</v>
      </c>
      <c r="M23" s="10">
        <v>1.6</v>
      </c>
      <c r="N23" s="212">
        <f t="shared" si="0"/>
        <v>0.08</v>
      </c>
      <c r="O23" s="212">
        <v>2.4</v>
      </c>
      <c r="P23" s="334">
        <f>prud_nut_data[[#This Row],[PKU trio (Unflavoured)]]/30</f>
        <v>0.08</v>
      </c>
      <c r="Q23" s="212">
        <v>1.17</v>
      </c>
      <c r="R23" s="212">
        <v>0.11699999999999999</v>
      </c>
      <c r="S23" s="212">
        <v>1.4</v>
      </c>
      <c r="T23" s="212">
        <v>6.9999999999999993E-2</v>
      </c>
      <c r="U23" s="212">
        <v>0.7</v>
      </c>
      <c r="V23" s="212">
        <v>6.9999999999999993E-2</v>
      </c>
      <c r="W23" s="212"/>
      <c r="X23" s="212" t="e">
        <f>prud_nut_data[[#This Row],[Custom Product 1]]/$W$6</f>
        <v>#DIV/0!</v>
      </c>
      <c r="Y23" s="212"/>
      <c r="Z23" s="212" t="e">
        <f>prud_nut_data[[#This Row],[Custom Product 2]]/$Y$6</f>
        <v>#DIV/0!</v>
      </c>
      <c r="AA23" s="212"/>
      <c r="AB23" s="212" t="e">
        <f>prud_nut_data[[#This Row],[Custom Product 3]]/$AA$6</f>
        <v>#DIV/0!</v>
      </c>
      <c r="AC23" s="212"/>
      <c r="AD23" s="212" t="e">
        <f>prud_nut_data[[#This Row],[Custom Product 4]]/$AC$6</f>
        <v>#DIV/0!</v>
      </c>
      <c r="AE23" s="212"/>
      <c r="AF23" s="212" t="e">
        <f>prud_nut_data[[#This Row],[Custom Product 5]]/$AE$6</f>
        <v>#DIV/0!</v>
      </c>
      <c r="AG23" s="212"/>
      <c r="AH23" s="212" t="e">
        <f>prud_nut_data[[#This Row],[Custom Product 6]]/$AG$6</f>
        <v>#DIV/0!</v>
      </c>
      <c r="AI23" s="212"/>
      <c r="AJ23" s="212" t="e">
        <f>prud_nut_data[[#This Row],[Custom Product 7]]/$AI$6</f>
        <v>#DIV/0!</v>
      </c>
      <c r="AK23" s="212"/>
      <c r="AL23" s="212" t="e">
        <f>prud_nut_data[[#This Row],[Custom Product 8]]/$AK$6</f>
        <v>#DIV/0!</v>
      </c>
      <c r="AM23" s="212"/>
      <c r="AN23" s="212" t="e">
        <f>prud_nut_data[[#This Row],[Custom Product 9]]/$AM$6</f>
        <v>#DIV/0!</v>
      </c>
      <c r="AO23" s="212"/>
      <c r="AP23" s="212" t="e">
        <f>prud_nut_data[[#This Row],[Custom Product 10]]/$AO$6</f>
        <v>#DIV/0!</v>
      </c>
      <c r="AQ23" s="122"/>
      <c r="AR23" s="2"/>
      <c r="AS23"/>
      <c r="AT23"/>
      <c r="AU23"/>
      <c r="AV23"/>
      <c r="AW23" s="2"/>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row>
    <row r="24" spans="1:84" x14ac:dyDescent="0.25">
      <c r="A24" s="12" t="s">
        <v>60</v>
      </c>
      <c r="B24" s="2" t="s">
        <v>48</v>
      </c>
      <c r="C24" s="331">
        <v>13</v>
      </c>
      <c r="D24" s="221">
        <f>prud_nut_data[[#This Row],[PKU sphere  ]]/20</f>
        <v>0.65</v>
      </c>
      <c r="E24" s="220">
        <v>13</v>
      </c>
      <c r="F24" s="221">
        <f>prud_nut_data[[#This Row],[PKU sphere Liquid]]/20</f>
        <v>0.65</v>
      </c>
      <c r="G24" s="10">
        <v>63.9</v>
      </c>
      <c r="H24" s="28">
        <f t="shared" si="1"/>
        <v>3.1949999999999998</v>
      </c>
      <c r="I24" s="10">
        <v>13</v>
      </c>
      <c r="J24" s="28">
        <f t="shared" si="2"/>
        <v>0.65</v>
      </c>
      <c r="K24" s="10">
        <v>13</v>
      </c>
      <c r="L24" s="28">
        <f t="shared" si="3"/>
        <v>0.65</v>
      </c>
      <c r="M24" s="10">
        <v>13</v>
      </c>
      <c r="N24" s="212">
        <f t="shared" si="0"/>
        <v>0.65</v>
      </c>
      <c r="O24" s="212">
        <v>60</v>
      </c>
      <c r="P24" s="334">
        <f>prud_nut_data[[#This Row],[PKU trio (Unflavoured)]]/30</f>
        <v>2</v>
      </c>
      <c r="Q24" s="212">
        <v>18</v>
      </c>
      <c r="R24" s="212">
        <v>1.8</v>
      </c>
      <c r="S24" s="212">
        <v>21</v>
      </c>
      <c r="T24" s="212">
        <v>1.05</v>
      </c>
      <c r="U24" s="212">
        <v>11</v>
      </c>
      <c r="V24" s="212">
        <v>1.1000000000000001</v>
      </c>
      <c r="W24" s="212"/>
      <c r="X24" s="212" t="e">
        <f>prud_nut_data[[#This Row],[Custom Product 1]]/$W$6</f>
        <v>#DIV/0!</v>
      </c>
      <c r="Y24" s="212"/>
      <c r="Z24" s="212" t="e">
        <f>prud_nut_data[[#This Row],[Custom Product 2]]/$Y$6</f>
        <v>#DIV/0!</v>
      </c>
      <c r="AA24" s="212"/>
      <c r="AB24" s="212" t="e">
        <f>prud_nut_data[[#This Row],[Custom Product 3]]/$AA$6</f>
        <v>#DIV/0!</v>
      </c>
      <c r="AC24" s="212"/>
      <c r="AD24" s="212" t="e">
        <f>prud_nut_data[[#This Row],[Custom Product 4]]/$AC$6</f>
        <v>#DIV/0!</v>
      </c>
      <c r="AE24" s="212"/>
      <c r="AF24" s="212" t="e">
        <f>prud_nut_data[[#This Row],[Custom Product 5]]/$AE$6</f>
        <v>#DIV/0!</v>
      </c>
      <c r="AG24" s="212"/>
      <c r="AH24" s="212" t="e">
        <f>prud_nut_data[[#This Row],[Custom Product 6]]/$AG$6</f>
        <v>#DIV/0!</v>
      </c>
      <c r="AI24" s="212"/>
      <c r="AJ24" s="212" t="e">
        <f>prud_nut_data[[#This Row],[Custom Product 7]]/$AI$6</f>
        <v>#DIV/0!</v>
      </c>
      <c r="AK24" s="212"/>
      <c r="AL24" s="212" t="e">
        <f>prud_nut_data[[#This Row],[Custom Product 8]]/$AK$6</f>
        <v>#DIV/0!</v>
      </c>
      <c r="AM24" s="212"/>
      <c r="AN24" s="212" t="e">
        <f>prud_nut_data[[#This Row],[Custom Product 9]]/$AM$6</f>
        <v>#DIV/0!</v>
      </c>
      <c r="AO24" s="212"/>
      <c r="AP24" s="212" t="e">
        <f>prud_nut_data[[#This Row],[Custom Product 10]]/$AO$6</f>
        <v>#DIV/0!</v>
      </c>
      <c r="AQ24" s="122"/>
      <c r="AR24" s="22" t="s">
        <v>61</v>
      </c>
      <c r="AS24"/>
      <c r="AT24"/>
      <c r="AU24"/>
      <c r="AV24"/>
      <c r="AW24" s="22"/>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row>
    <row r="25" spans="1:84" ht="15" customHeight="1" x14ac:dyDescent="0.25">
      <c r="A25" s="12"/>
      <c r="B25" s="2"/>
      <c r="C25" s="331"/>
      <c r="D25" s="221">
        <f>prud_nut_data[[#This Row],[PKU sphere  ]]/20</f>
        <v>0</v>
      </c>
      <c r="E25" s="220"/>
      <c r="F25" s="221"/>
      <c r="G25" s="10"/>
      <c r="H25" s="28"/>
      <c r="I25" s="10"/>
      <c r="J25" s="28"/>
      <c r="K25" s="10"/>
      <c r="L25" s="28"/>
      <c r="M25" s="10"/>
      <c r="N25" s="212"/>
      <c r="O25" s="212"/>
      <c r="P25" s="334">
        <f>prud_nut_data[[#This Row],[PKU trio (Unflavoured)]]/30</f>
        <v>0</v>
      </c>
      <c r="Q25" s="212"/>
      <c r="R25" s="212">
        <v>0</v>
      </c>
      <c r="S25" s="212"/>
      <c r="T25" s="212">
        <v>0</v>
      </c>
      <c r="U25" s="212"/>
      <c r="V25" s="212">
        <v>0</v>
      </c>
      <c r="W25" s="212"/>
      <c r="X25" s="212" t="e">
        <f>prud_nut_data[[#This Row],[Custom Product 1]]/$W$6</f>
        <v>#DIV/0!</v>
      </c>
      <c r="Y25" s="212"/>
      <c r="Z25" s="212" t="e">
        <f>prud_nut_data[[#This Row],[Custom Product 2]]/$Y$6</f>
        <v>#DIV/0!</v>
      </c>
      <c r="AA25" s="212"/>
      <c r="AB25" s="212" t="e">
        <f>prud_nut_data[[#This Row],[Custom Product 3]]/$AA$6</f>
        <v>#DIV/0!</v>
      </c>
      <c r="AC25" s="212"/>
      <c r="AD25" s="212" t="e">
        <f>prud_nut_data[[#This Row],[Custom Product 4]]/$AC$6</f>
        <v>#DIV/0!</v>
      </c>
      <c r="AE25" s="212"/>
      <c r="AF25" s="212" t="e">
        <f>prud_nut_data[[#This Row],[Custom Product 5]]/$AE$6</f>
        <v>#DIV/0!</v>
      </c>
      <c r="AG25" s="212"/>
      <c r="AH25" s="212" t="e">
        <f>prud_nut_data[[#This Row],[Custom Product 6]]/$AG$6</f>
        <v>#DIV/0!</v>
      </c>
      <c r="AI25" s="212"/>
      <c r="AJ25" s="212" t="e">
        <f>prud_nut_data[[#This Row],[Custom Product 7]]/$AI$6</f>
        <v>#DIV/0!</v>
      </c>
      <c r="AK25" s="212"/>
      <c r="AL25" s="212" t="e">
        <f>prud_nut_data[[#This Row],[Custom Product 8]]/$AK$6</f>
        <v>#DIV/0!</v>
      </c>
      <c r="AM25" s="212"/>
      <c r="AN25" s="212" t="e">
        <f>prud_nut_data[[#This Row],[Custom Product 9]]/$AM$6</f>
        <v>#DIV/0!</v>
      </c>
      <c r="AO25" s="212"/>
      <c r="AP25" s="212" t="e">
        <f>prud_nut_data[[#This Row],[Custom Product 10]]/$AO$6</f>
        <v>#DIV/0!</v>
      </c>
      <c r="AQ25" s="122"/>
      <c r="AR25" s="22" t="s">
        <v>62</v>
      </c>
      <c r="AV25"/>
      <c r="AW25" s="22"/>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row>
    <row r="26" spans="1:84" x14ac:dyDescent="0.25">
      <c r="A26" s="12" t="s">
        <v>63</v>
      </c>
      <c r="B26" s="2" t="s">
        <v>41</v>
      </c>
      <c r="C26" s="331">
        <v>2</v>
      </c>
      <c r="D26" s="221">
        <f>prud_nut_data[[#This Row],[PKU sphere  ]]/20</f>
        <v>0.1</v>
      </c>
      <c r="E26" s="220">
        <v>2</v>
      </c>
      <c r="F26" s="221">
        <f>prud_nut_data[[#This Row],[PKU sphere Liquid]]/20</f>
        <v>0.1</v>
      </c>
      <c r="G26" s="10">
        <v>2.7</v>
      </c>
      <c r="H26" s="28">
        <f t="shared" si="1"/>
        <v>0.13500000000000001</v>
      </c>
      <c r="I26" s="10">
        <v>1.9</v>
      </c>
      <c r="J26" s="28">
        <f t="shared" si="2"/>
        <v>9.5000000000000001E-2</v>
      </c>
      <c r="K26" s="10">
        <v>1.9</v>
      </c>
      <c r="L26" s="28">
        <f t="shared" si="3"/>
        <v>9.5000000000000001E-2</v>
      </c>
      <c r="M26" s="10">
        <v>1.9</v>
      </c>
      <c r="N26" s="212">
        <f>(M26/20)*1</f>
        <v>9.5000000000000001E-2</v>
      </c>
      <c r="O26" s="212">
        <v>4</v>
      </c>
      <c r="P26" s="334">
        <f>prud_nut_data[[#This Row],[PKU trio (Unflavoured)]]/30</f>
        <v>0.13333333333333333</v>
      </c>
      <c r="Q26" s="212">
        <v>2.0499999999999998</v>
      </c>
      <c r="R26" s="212">
        <v>0.20499999999999999</v>
      </c>
      <c r="S26" s="212">
        <v>2.8</v>
      </c>
      <c r="T26" s="212">
        <v>0.13999999999999999</v>
      </c>
      <c r="U26" s="212">
        <v>1.4</v>
      </c>
      <c r="V26" s="212">
        <v>0.13999999999999999</v>
      </c>
      <c r="W26" s="212"/>
      <c r="X26" s="212" t="e">
        <f>prud_nut_data[[#This Row],[Custom Product 1]]/$W$6</f>
        <v>#DIV/0!</v>
      </c>
      <c r="Y26" s="212"/>
      <c r="Z26" s="212" t="e">
        <f>prud_nut_data[[#This Row],[Custom Product 2]]/$Y$6</f>
        <v>#DIV/0!</v>
      </c>
      <c r="AA26" s="212"/>
      <c r="AB26" s="212" t="e">
        <f>prud_nut_data[[#This Row],[Custom Product 3]]/$AA$6</f>
        <v>#DIV/0!</v>
      </c>
      <c r="AC26" s="212"/>
      <c r="AD26" s="212" t="e">
        <f>prud_nut_data[[#This Row],[Custom Product 4]]/$AC$6</f>
        <v>#DIV/0!</v>
      </c>
      <c r="AE26" s="212"/>
      <c r="AF26" s="212" t="e">
        <f>prud_nut_data[[#This Row],[Custom Product 5]]/$AE$6</f>
        <v>#DIV/0!</v>
      </c>
      <c r="AG26" s="212"/>
      <c r="AH26" s="212" t="e">
        <f>prud_nut_data[[#This Row],[Custom Product 6]]/$AG$6</f>
        <v>#DIV/0!</v>
      </c>
      <c r="AI26" s="212"/>
      <c r="AJ26" s="212" t="e">
        <f>prud_nut_data[[#This Row],[Custom Product 7]]/$AI$6</f>
        <v>#DIV/0!</v>
      </c>
      <c r="AK26" s="212"/>
      <c r="AL26" s="212" t="e">
        <f>prud_nut_data[[#This Row],[Custom Product 8]]/$AK$6</f>
        <v>#DIV/0!</v>
      </c>
      <c r="AM26" s="212"/>
      <c r="AN26" s="212" t="e">
        <f>prud_nut_data[[#This Row],[Custom Product 9]]/$AM$6</f>
        <v>#DIV/0!</v>
      </c>
      <c r="AO26" s="212"/>
      <c r="AP26" s="212" t="e">
        <f>prud_nut_data[[#This Row],[Custom Product 10]]/$AO$6</f>
        <v>#DIV/0!</v>
      </c>
      <c r="AQ26" s="122"/>
      <c r="AR26" s="22" t="s">
        <v>61</v>
      </c>
      <c r="AV26" s="2"/>
      <c r="AW26" s="22"/>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row>
    <row r="27" spans="1:84" ht="15" customHeight="1" x14ac:dyDescent="0.25">
      <c r="A27" s="12"/>
      <c r="B27" s="2"/>
      <c r="C27" s="331"/>
      <c r="D27" s="221">
        <f>prud_nut_data[[#This Row],[PKU sphere  ]]/20</f>
        <v>0</v>
      </c>
      <c r="E27" s="220"/>
      <c r="F27" s="221"/>
      <c r="G27" s="10"/>
      <c r="H27" s="28"/>
      <c r="I27" s="10"/>
      <c r="J27" s="28"/>
      <c r="K27" s="10"/>
      <c r="L27" s="28"/>
      <c r="M27" s="10"/>
      <c r="N27" s="212"/>
      <c r="O27" s="212"/>
      <c r="P27" s="334">
        <f>prud_nut_data[[#This Row],[PKU trio (Unflavoured)]]/30</f>
        <v>0</v>
      </c>
      <c r="Q27" s="212"/>
      <c r="R27" s="212">
        <v>0</v>
      </c>
      <c r="S27" s="212"/>
      <c r="T27" s="212">
        <v>0</v>
      </c>
      <c r="U27" s="212"/>
      <c r="V27" s="212">
        <v>0</v>
      </c>
      <c r="W27" s="212"/>
      <c r="X27" s="212" t="e">
        <f>prud_nut_data[[#This Row],[Custom Product 1]]/$W$6</f>
        <v>#DIV/0!</v>
      </c>
      <c r="Y27" s="212"/>
      <c r="Z27" s="212" t="e">
        <f>prud_nut_data[[#This Row],[Custom Product 2]]/$Y$6</f>
        <v>#DIV/0!</v>
      </c>
      <c r="AA27" s="212"/>
      <c r="AB27" s="212" t="e">
        <f>prud_nut_data[[#This Row],[Custom Product 3]]/$AA$6</f>
        <v>#DIV/0!</v>
      </c>
      <c r="AC27" s="212"/>
      <c r="AD27" s="212" t="e">
        <f>prud_nut_data[[#This Row],[Custom Product 4]]/$AC$6</f>
        <v>#DIV/0!</v>
      </c>
      <c r="AE27" s="212"/>
      <c r="AF27" s="212" t="e">
        <f>prud_nut_data[[#This Row],[Custom Product 5]]/$AE$6</f>
        <v>#DIV/0!</v>
      </c>
      <c r="AG27" s="212"/>
      <c r="AH27" s="212" t="e">
        <f>prud_nut_data[[#This Row],[Custom Product 6]]/$AG$6</f>
        <v>#DIV/0!</v>
      </c>
      <c r="AI27" s="212"/>
      <c r="AJ27" s="212" t="e">
        <f>prud_nut_data[[#This Row],[Custom Product 7]]/$AI$6</f>
        <v>#DIV/0!</v>
      </c>
      <c r="AK27" s="212"/>
      <c r="AL27" s="212" t="e">
        <f>prud_nut_data[[#This Row],[Custom Product 8]]/$AK$6</f>
        <v>#DIV/0!</v>
      </c>
      <c r="AM27" s="212"/>
      <c r="AN27" s="212" t="e">
        <f>prud_nut_data[[#This Row],[Custom Product 9]]/$AM$6</f>
        <v>#DIV/0!</v>
      </c>
      <c r="AO27" s="212"/>
      <c r="AP27" s="212" t="e">
        <f>prud_nut_data[[#This Row],[Custom Product 10]]/$AO$6</f>
        <v>#DIV/0!</v>
      </c>
      <c r="AQ27" s="122"/>
      <c r="AR27" s="22" t="s">
        <v>62</v>
      </c>
      <c r="AV27" s="7"/>
      <c r="AW27" s="22"/>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row>
    <row r="28" spans="1:84" x14ac:dyDescent="0.25">
      <c r="A28" s="13" t="s">
        <v>64</v>
      </c>
      <c r="B28" s="2" t="s">
        <v>41</v>
      </c>
      <c r="C28" s="331">
        <v>200</v>
      </c>
      <c r="D28" s="221">
        <f>prud_nut_data[[#This Row],[PKU sphere  ]]/20</f>
        <v>10</v>
      </c>
      <c r="E28" s="220">
        <v>200</v>
      </c>
      <c r="F28" s="221">
        <f>prud_nut_data[[#This Row],[PKU sphere Liquid]]/20</f>
        <v>10</v>
      </c>
      <c r="G28" s="10">
        <v>204</v>
      </c>
      <c r="H28" s="28">
        <f t="shared" si="1"/>
        <v>10.199999999999999</v>
      </c>
      <c r="I28" s="10">
        <v>204</v>
      </c>
      <c r="J28" s="28">
        <f t="shared" si="2"/>
        <v>10.199999999999999</v>
      </c>
      <c r="K28" s="10">
        <v>200</v>
      </c>
      <c r="L28" s="28">
        <f t="shared" si="3"/>
        <v>10</v>
      </c>
      <c r="M28" s="10">
        <v>200</v>
      </c>
      <c r="N28" s="212">
        <f t="shared" ref="N28:N44" si="4">(M28/20)*1</f>
        <v>10</v>
      </c>
      <c r="O28" s="212">
        <v>300</v>
      </c>
      <c r="P28" s="334">
        <f>prud_nut_data[[#This Row],[PKU trio (Unflavoured)]]/30</f>
        <v>10</v>
      </c>
      <c r="Q28" s="212">
        <v>102</v>
      </c>
      <c r="R28" s="212">
        <v>10.199999999999999</v>
      </c>
      <c r="S28" s="212">
        <v>196</v>
      </c>
      <c r="T28" s="212">
        <v>9.8000000000000007</v>
      </c>
      <c r="U28" s="212">
        <v>98</v>
      </c>
      <c r="V28" s="212">
        <v>9.8000000000000007</v>
      </c>
      <c r="W28" s="212"/>
      <c r="X28" s="212" t="e">
        <f>prud_nut_data[[#This Row],[Custom Product 1]]/$W$6</f>
        <v>#DIV/0!</v>
      </c>
      <c r="Y28" s="212"/>
      <c r="Z28" s="212" t="e">
        <f>prud_nut_data[[#This Row],[Custom Product 2]]/$Y$6</f>
        <v>#DIV/0!</v>
      </c>
      <c r="AA28" s="212"/>
      <c r="AB28" s="212" t="e">
        <f>prud_nut_data[[#This Row],[Custom Product 3]]/$AA$6</f>
        <v>#DIV/0!</v>
      </c>
      <c r="AC28" s="212"/>
      <c r="AD28" s="212" t="e">
        <f>prud_nut_data[[#This Row],[Custom Product 4]]/$AC$6</f>
        <v>#DIV/0!</v>
      </c>
      <c r="AE28" s="212"/>
      <c r="AF28" s="212" t="e">
        <f>prud_nut_data[[#This Row],[Custom Product 5]]/$AE$6</f>
        <v>#DIV/0!</v>
      </c>
      <c r="AG28" s="212"/>
      <c r="AH28" s="212" t="e">
        <f>prud_nut_data[[#This Row],[Custom Product 6]]/$AG$6</f>
        <v>#DIV/0!</v>
      </c>
      <c r="AI28" s="212"/>
      <c r="AJ28" s="212" t="e">
        <f>prud_nut_data[[#This Row],[Custom Product 7]]/$AI$6</f>
        <v>#DIV/0!</v>
      </c>
      <c r="AK28" s="212"/>
      <c r="AL28" s="212" t="e">
        <f>prud_nut_data[[#This Row],[Custom Product 8]]/$AK$6</f>
        <v>#DIV/0!</v>
      </c>
      <c r="AM28" s="212"/>
      <c r="AN28" s="212" t="e">
        <f>prud_nut_data[[#This Row],[Custom Product 9]]/$AM$6</f>
        <v>#DIV/0!</v>
      </c>
      <c r="AO28" s="212"/>
      <c r="AP28" s="212" t="e">
        <f>prud_nut_data[[#This Row],[Custom Product 10]]/$AO$6</f>
        <v>#DIV/0!</v>
      </c>
      <c r="AQ28" s="122"/>
      <c r="AR28" s="2"/>
      <c r="AV28" s="2"/>
      <c r="AW28" s="2"/>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row>
    <row r="29" spans="1:84" x14ac:dyDescent="0.25">
      <c r="A29" s="13" t="s">
        <v>65</v>
      </c>
      <c r="B29" s="2" t="s">
        <v>41</v>
      </c>
      <c r="C29" s="331">
        <v>0</v>
      </c>
      <c r="D29" s="221">
        <f>prud_nut_data[[#This Row],[PKU sphere  ]]/20</f>
        <v>0</v>
      </c>
      <c r="E29" s="220">
        <v>0</v>
      </c>
      <c r="F29" s="221">
        <f>prud_nut_data[[#This Row],[PKU sphere Liquid]]/20</f>
        <v>0</v>
      </c>
      <c r="G29" s="10">
        <v>0</v>
      </c>
      <c r="H29" s="28">
        <f t="shared" si="1"/>
        <v>0</v>
      </c>
      <c r="I29" s="10">
        <v>0</v>
      </c>
      <c r="J29" s="28">
        <f t="shared" si="2"/>
        <v>0</v>
      </c>
      <c r="K29" s="10">
        <v>0</v>
      </c>
      <c r="L29" s="28">
        <f t="shared" si="3"/>
        <v>0</v>
      </c>
      <c r="M29" s="10">
        <v>0</v>
      </c>
      <c r="N29" s="212">
        <f t="shared" si="4"/>
        <v>0</v>
      </c>
      <c r="O29" s="212">
        <v>30</v>
      </c>
      <c r="P29" s="334">
        <f>prud_nut_data[[#This Row],[PKU trio (Unflavoured)]]/30</f>
        <v>1</v>
      </c>
      <c r="Q29" s="212">
        <v>29</v>
      </c>
      <c r="R29" s="212">
        <v>2.9</v>
      </c>
      <c r="S29" s="212"/>
      <c r="T29" s="212">
        <v>0</v>
      </c>
      <c r="U29" s="212"/>
      <c r="V29" s="212">
        <v>0</v>
      </c>
      <c r="W29" s="212"/>
      <c r="X29" s="212" t="e">
        <f>prud_nut_data[[#This Row],[Custom Product 1]]/$W$6</f>
        <v>#DIV/0!</v>
      </c>
      <c r="Y29" s="212"/>
      <c r="Z29" s="212" t="e">
        <f>prud_nut_data[[#This Row],[Custom Product 2]]/$Y$6</f>
        <v>#DIV/0!</v>
      </c>
      <c r="AA29" s="212"/>
      <c r="AB29" s="212" t="e">
        <f>prud_nut_data[[#This Row],[Custom Product 3]]/$AA$6</f>
        <v>#DIV/0!</v>
      </c>
      <c r="AC29" s="212"/>
      <c r="AD29" s="212" t="e">
        <f>prud_nut_data[[#This Row],[Custom Product 4]]/$AC$6</f>
        <v>#DIV/0!</v>
      </c>
      <c r="AE29" s="212"/>
      <c r="AF29" s="212" t="e">
        <f>prud_nut_data[[#This Row],[Custom Product 5]]/$AE$6</f>
        <v>#DIV/0!</v>
      </c>
      <c r="AG29" s="212"/>
      <c r="AH29" s="212" t="e">
        <f>prud_nut_data[[#This Row],[Custom Product 6]]/$AG$6</f>
        <v>#DIV/0!</v>
      </c>
      <c r="AI29" s="212"/>
      <c r="AJ29" s="212" t="e">
        <f>prud_nut_data[[#This Row],[Custom Product 7]]/$AI$6</f>
        <v>#DIV/0!</v>
      </c>
      <c r="AK29" s="212"/>
      <c r="AL29" s="212" t="e">
        <f>prud_nut_data[[#This Row],[Custom Product 8]]/$AK$6</f>
        <v>#DIV/0!</v>
      </c>
      <c r="AM29" s="212"/>
      <c r="AN29" s="212" t="e">
        <f>prud_nut_data[[#This Row],[Custom Product 9]]/$AM$6</f>
        <v>#DIV/0!</v>
      </c>
      <c r="AO29" s="212"/>
      <c r="AP29" s="212" t="e">
        <f>prud_nut_data[[#This Row],[Custom Product 10]]/$AO$6</f>
        <v>#DIV/0!</v>
      </c>
      <c r="AQ29" s="122"/>
      <c r="AR29" s="2"/>
      <c r="AS29" s="2"/>
      <c r="AT29" s="2"/>
      <c r="AU29" s="2"/>
      <c r="AV29" s="2"/>
      <c r="AW29" s="2"/>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row>
    <row r="30" spans="1:84" x14ac:dyDescent="0.25">
      <c r="A30" s="12" t="s">
        <v>66</v>
      </c>
      <c r="B30" s="2" t="s">
        <v>41</v>
      </c>
      <c r="C30" s="331">
        <v>0</v>
      </c>
      <c r="D30" s="221">
        <f>prud_nut_data[[#This Row],[PKU sphere  ]]/20</f>
        <v>0</v>
      </c>
      <c r="E30" s="220">
        <v>0</v>
      </c>
      <c r="F30" s="221">
        <f>prud_nut_data[[#This Row],[PKU sphere Liquid]]/20</f>
        <v>0</v>
      </c>
      <c r="G30" s="10">
        <v>22</v>
      </c>
      <c r="H30" s="28">
        <f t="shared" si="1"/>
        <v>1.1000000000000001</v>
      </c>
      <c r="I30" s="10">
        <v>22</v>
      </c>
      <c r="J30" s="28">
        <f t="shared" si="2"/>
        <v>1.1000000000000001</v>
      </c>
      <c r="K30" s="10">
        <v>23</v>
      </c>
      <c r="L30" s="28">
        <f t="shared" si="3"/>
        <v>1.1499999999999999</v>
      </c>
      <c r="M30" s="10">
        <v>23</v>
      </c>
      <c r="N30" s="212">
        <f t="shared" si="4"/>
        <v>1.1499999999999999</v>
      </c>
      <c r="O30" s="212">
        <v>32</v>
      </c>
      <c r="P30" s="334">
        <f>prud_nut_data[[#This Row],[PKU trio (Unflavoured)]]/30</f>
        <v>1.0666666666666667</v>
      </c>
      <c r="Q30" s="212">
        <v>5.86</v>
      </c>
      <c r="R30" s="212">
        <v>0.58600000000000008</v>
      </c>
      <c r="S30" s="212">
        <v>32</v>
      </c>
      <c r="T30" s="212">
        <v>1.6</v>
      </c>
      <c r="U30" s="212">
        <v>16</v>
      </c>
      <c r="V30" s="212">
        <v>1.6</v>
      </c>
      <c r="W30" s="212"/>
      <c r="X30" s="212" t="e">
        <f>prud_nut_data[[#This Row],[Custom Product 1]]/$W$6</f>
        <v>#DIV/0!</v>
      </c>
      <c r="Y30" s="212"/>
      <c r="Z30" s="212" t="e">
        <f>prud_nut_data[[#This Row],[Custom Product 2]]/$Y$6</f>
        <v>#DIV/0!</v>
      </c>
      <c r="AA30" s="212"/>
      <c r="AB30" s="212" t="e">
        <f>prud_nut_data[[#This Row],[Custom Product 3]]/$AA$6</f>
        <v>#DIV/0!</v>
      </c>
      <c r="AC30" s="212"/>
      <c r="AD30" s="212" t="e">
        <f>prud_nut_data[[#This Row],[Custom Product 4]]/$AC$6</f>
        <v>#DIV/0!</v>
      </c>
      <c r="AE30" s="212"/>
      <c r="AF30" s="212" t="e">
        <f>prud_nut_data[[#This Row],[Custom Product 5]]/$AE$6</f>
        <v>#DIV/0!</v>
      </c>
      <c r="AG30" s="212"/>
      <c r="AH30" s="212" t="e">
        <f>prud_nut_data[[#This Row],[Custom Product 6]]/$AG$6</f>
        <v>#DIV/0!</v>
      </c>
      <c r="AI30" s="212"/>
      <c r="AJ30" s="212" t="e">
        <f>prud_nut_data[[#This Row],[Custom Product 7]]/$AI$6</f>
        <v>#DIV/0!</v>
      </c>
      <c r="AK30" s="212"/>
      <c r="AL30" s="212" t="e">
        <f>prud_nut_data[[#This Row],[Custom Product 8]]/$AK$6</f>
        <v>#DIV/0!</v>
      </c>
      <c r="AM30" s="212"/>
      <c r="AN30" s="212" t="e">
        <f>prud_nut_data[[#This Row],[Custom Product 9]]/$AM$6</f>
        <v>#DIV/0!</v>
      </c>
      <c r="AO30" s="212"/>
      <c r="AP30" s="212" t="e">
        <f>prud_nut_data[[#This Row],[Custom Product 10]]/$AO$6</f>
        <v>#DIV/0!</v>
      </c>
      <c r="AQ30" s="122"/>
      <c r="AR30" s="2"/>
      <c r="AS30" s="2"/>
      <c r="AT30" s="2"/>
      <c r="AU30" s="2"/>
      <c r="AV30" s="2"/>
      <c r="AW30" s="2"/>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row>
    <row r="31" spans="1:84" x14ac:dyDescent="0.25">
      <c r="A31" s="12" t="s">
        <v>67</v>
      </c>
      <c r="B31" s="2" t="s">
        <v>41</v>
      </c>
      <c r="C31" s="331">
        <v>0</v>
      </c>
      <c r="D31" s="221">
        <f>prud_nut_data[[#This Row],[PKU sphere  ]]/20</f>
        <v>0</v>
      </c>
      <c r="E31" s="220">
        <v>0</v>
      </c>
      <c r="F31" s="221">
        <f>prud_nut_data[[#This Row],[PKU sphere Liquid]]/20</f>
        <v>0</v>
      </c>
      <c r="G31" s="10">
        <v>45</v>
      </c>
      <c r="H31" s="28">
        <f t="shared" si="1"/>
        <v>2.25</v>
      </c>
      <c r="I31" s="10">
        <v>45</v>
      </c>
      <c r="J31" s="28">
        <f t="shared" si="2"/>
        <v>2.25</v>
      </c>
      <c r="K31" s="10">
        <v>44</v>
      </c>
      <c r="L31" s="28">
        <f t="shared" si="3"/>
        <v>2.2000000000000002</v>
      </c>
      <c r="M31" s="10">
        <v>44</v>
      </c>
      <c r="N31" s="212">
        <f t="shared" si="4"/>
        <v>2.2000000000000002</v>
      </c>
      <c r="O31" s="212">
        <v>64</v>
      </c>
      <c r="P31" s="334">
        <f>prud_nut_data[[#This Row],[PKU trio (Unflavoured)]]/30</f>
        <v>2.1333333333333333</v>
      </c>
      <c r="Q31" s="212"/>
      <c r="R31" s="212">
        <v>0</v>
      </c>
      <c r="S31" s="212"/>
      <c r="T31" s="212">
        <v>0</v>
      </c>
      <c r="U31" s="212"/>
      <c r="V31" s="212">
        <v>0</v>
      </c>
      <c r="W31" s="212"/>
      <c r="X31" s="212" t="e">
        <f>prud_nut_data[[#This Row],[Custom Product 1]]/$W$6</f>
        <v>#DIV/0!</v>
      </c>
      <c r="Y31" s="212"/>
      <c r="Z31" s="212" t="e">
        <f>prud_nut_data[[#This Row],[Custom Product 2]]/$Y$6</f>
        <v>#DIV/0!</v>
      </c>
      <c r="AA31" s="212"/>
      <c r="AB31" s="212" t="e">
        <f>prud_nut_data[[#This Row],[Custom Product 3]]/$AA$6</f>
        <v>#DIV/0!</v>
      </c>
      <c r="AC31" s="212"/>
      <c r="AD31" s="212" t="e">
        <f>prud_nut_data[[#This Row],[Custom Product 4]]/$AC$6</f>
        <v>#DIV/0!</v>
      </c>
      <c r="AE31" s="212"/>
      <c r="AF31" s="212" t="e">
        <f>prud_nut_data[[#This Row],[Custom Product 5]]/$AE$6</f>
        <v>#DIV/0!</v>
      </c>
      <c r="AG31" s="212"/>
      <c r="AH31" s="212" t="e">
        <f>prud_nut_data[[#This Row],[Custom Product 6]]/$AG$6</f>
        <v>#DIV/0!</v>
      </c>
      <c r="AI31" s="212"/>
      <c r="AJ31" s="212" t="e">
        <f>prud_nut_data[[#This Row],[Custom Product 7]]/$AI$6</f>
        <v>#DIV/0!</v>
      </c>
      <c r="AK31" s="212"/>
      <c r="AL31" s="212" t="e">
        <f>prud_nut_data[[#This Row],[Custom Product 8]]/$AK$6</f>
        <v>#DIV/0!</v>
      </c>
      <c r="AM31" s="212"/>
      <c r="AN31" s="212" t="e">
        <f>prud_nut_data[[#This Row],[Custom Product 9]]/$AM$6</f>
        <v>#DIV/0!</v>
      </c>
      <c r="AO31" s="212"/>
      <c r="AP31" s="212" t="e">
        <f>prud_nut_data[[#This Row],[Custom Product 10]]/$AO$6</f>
        <v>#DIV/0!</v>
      </c>
      <c r="AQ31" s="122"/>
      <c r="AR31" s="2"/>
      <c r="AS31" s="2"/>
      <c r="AT31" s="2"/>
      <c r="AU31" s="2"/>
      <c r="AV31" s="2"/>
      <c r="AW31" s="2"/>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row>
    <row r="32" spans="1:84" x14ac:dyDescent="0.25">
      <c r="A32" s="13" t="s">
        <v>68</v>
      </c>
      <c r="B32" s="2" t="s">
        <v>41</v>
      </c>
      <c r="C32" s="331">
        <v>238</v>
      </c>
      <c r="D32" s="221">
        <f>prud_nut_data[[#This Row],[PKU sphere  ]]/20</f>
        <v>11.9</v>
      </c>
      <c r="E32" s="220">
        <v>261</v>
      </c>
      <c r="F32" s="221">
        <f>prud_nut_data[[#This Row],[PKU sphere Liquid]]/20</f>
        <v>13.05</v>
      </c>
      <c r="G32" s="10">
        <v>173</v>
      </c>
      <c r="H32" s="28">
        <f t="shared" si="1"/>
        <v>8.65</v>
      </c>
      <c r="I32" s="10">
        <v>143</v>
      </c>
      <c r="J32" s="28">
        <f t="shared" si="2"/>
        <v>7.15</v>
      </c>
      <c r="K32" s="10">
        <v>104</v>
      </c>
      <c r="L32" s="28">
        <f t="shared" si="3"/>
        <v>5.2</v>
      </c>
      <c r="M32" s="10">
        <v>104</v>
      </c>
      <c r="N32" s="212">
        <f t="shared" si="4"/>
        <v>5.2</v>
      </c>
      <c r="O32" s="212">
        <v>360</v>
      </c>
      <c r="P32" s="334">
        <f>prud_nut_data[[#This Row],[PKU trio (Unflavoured)]]/30</f>
        <v>12</v>
      </c>
      <c r="Q32" s="212">
        <v>77</v>
      </c>
      <c r="R32" s="212">
        <v>7.7</v>
      </c>
      <c r="S32" s="212">
        <v>42</v>
      </c>
      <c r="T32" s="212">
        <v>2.1</v>
      </c>
      <c r="U32" s="212">
        <v>21</v>
      </c>
      <c r="V32" s="212">
        <v>2.1</v>
      </c>
      <c r="W32" s="212"/>
      <c r="X32" s="212" t="e">
        <f>prud_nut_data[[#This Row],[Custom Product 1]]/$W$6</f>
        <v>#DIV/0!</v>
      </c>
      <c r="Y32" s="212"/>
      <c r="Z32" s="212" t="e">
        <f>prud_nut_data[[#This Row],[Custom Product 2]]/$Y$6</f>
        <v>#DIV/0!</v>
      </c>
      <c r="AA32" s="212"/>
      <c r="AB32" s="212" t="e">
        <f>prud_nut_data[[#This Row],[Custom Product 3]]/$AA$6</f>
        <v>#DIV/0!</v>
      </c>
      <c r="AC32" s="212"/>
      <c r="AD32" s="212" t="e">
        <f>prud_nut_data[[#This Row],[Custom Product 4]]/$AC$6</f>
        <v>#DIV/0!</v>
      </c>
      <c r="AE32" s="212"/>
      <c r="AF32" s="212" t="e">
        <f>prud_nut_data[[#This Row],[Custom Product 5]]/$AE$6</f>
        <v>#DIV/0!</v>
      </c>
      <c r="AG32" s="212"/>
      <c r="AH32" s="212" t="e">
        <f>prud_nut_data[[#This Row],[Custom Product 6]]/$AG$6</f>
        <v>#DIV/0!</v>
      </c>
      <c r="AI32" s="212"/>
      <c r="AJ32" s="212" t="e">
        <f>prud_nut_data[[#This Row],[Custom Product 7]]/$AI$6</f>
        <v>#DIV/0!</v>
      </c>
      <c r="AK32" s="212"/>
      <c r="AL32" s="212" t="e">
        <f>prud_nut_data[[#This Row],[Custom Product 8]]/$AK$6</f>
        <v>#DIV/0!</v>
      </c>
      <c r="AM32" s="212"/>
      <c r="AN32" s="212" t="e">
        <f>prud_nut_data[[#This Row],[Custom Product 9]]/$AM$6</f>
        <v>#DIV/0!</v>
      </c>
      <c r="AO32" s="212"/>
      <c r="AP32" s="212" t="e">
        <f>prud_nut_data[[#This Row],[Custom Product 10]]/$AO$6</f>
        <v>#DIV/0!</v>
      </c>
      <c r="AQ32" s="122"/>
      <c r="AR32" s="2"/>
      <c r="AS32" s="2"/>
      <c r="AT32" s="2"/>
      <c r="AU32" s="2"/>
      <c r="AV32" s="2"/>
      <c r="AW32" s="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row>
    <row r="33" spans="1:84" x14ac:dyDescent="0.25">
      <c r="A33" s="13" t="s">
        <v>69</v>
      </c>
      <c r="B33" s="2" t="s">
        <v>41</v>
      </c>
      <c r="C33" s="331">
        <v>234</v>
      </c>
      <c r="D33" s="221">
        <f>prud_nut_data[[#This Row],[PKU sphere  ]]/20</f>
        <v>11.7</v>
      </c>
      <c r="E33" s="220">
        <v>280</v>
      </c>
      <c r="F33" s="221">
        <f>prud_nut_data[[#This Row],[PKU sphere Liquid]]/20</f>
        <v>14</v>
      </c>
      <c r="G33" s="10">
        <v>320</v>
      </c>
      <c r="H33" s="28">
        <f t="shared" si="1"/>
        <v>16</v>
      </c>
      <c r="I33" s="10">
        <v>248</v>
      </c>
      <c r="J33" s="28">
        <f t="shared" si="2"/>
        <v>12.4</v>
      </c>
      <c r="K33" s="10">
        <v>244</v>
      </c>
      <c r="L33" s="28">
        <f t="shared" si="3"/>
        <v>12.2</v>
      </c>
      <c r="M33" s="10">
        <v>244</v>
      </c>
      <c r="N33" s="212">
        <f t="shared" si="4"/>
        <v>12.2</v>
      </c>
      <c r="O33" s="212">
        <v>522</v>
      </c>
      <c r="P33" s="334">
        <f>prud_nut_data[[#This Row],[PKU trio (Unflavoured)]]/30</f>
        <v>17.399999999999999</v>
      </c>
      <c r="Q33" s="212">
        <v>411</v>
      </c>
      <c r="R33" s="212">
        <v>41.1</v>
      </c>
      <c r="S33" s="212">
        <v>351</v>
      </c>
      <c r="T33" s="212">
        <v>17.55</v>
      </c>
      <c r="U33" s="212">
        <v>175</v>
      </c>
      <c r="V33" s="212">
        <v>17.5</v>
      </c>
      <c r="W33" s="212"/>
      <c r="X33" s="212" t="e">
        <f>prud_nut_data[[#This Row],[Custom Product 1]]/$W$6</f>
        <v>#DIV/0!</v>
      </c>
      <c r="Y33" s="212"/>
      <c r="Z33" s="212" t="e">
        <f>prud_nut_data[[#This Row],[Custom Product 2]]/$Y$6</f>
        <v>#DIV/0!</v>
      </c>
      <c r="AA33" s="212"/>
      <c r="AB33" s="212" t="e">
        <f>prud_nut_data[[#This Row],[Custom Product 3]]/$AA$6</f>
        <v>#DIV/0!</v>
      </c>
      <c r="AC33" s="212"/>
      <c r="AD33" s="212" t="e">
        <f>prud_nut_data[[#This Row],[Custom Product 4]]/$AC$6</f>
        <v>#DIV/0!</v>
      </c>
      <c r="AE33" s="212"/>
      <c r="AF33" s="212" t="e">
        <f>prud_nut_data[[#This Row],[Custom Product 5]]/$AE$6</f>
        <v>#DIV/0!</v>
      </c>
      <c r="AG33" s="212"/>
      <c r="AH33" s="212" t="e">
        <f>prud_nut_data[[#This Row],[Custom Product 6]]/$AG$6</f>
        <v>#DIV/0!</v>
      </c>
      <c r="AI33" s="212"/>
      <c r="AJ33" s="212" t="e">
        <f>prud_nut_data[[#This Row],[Custom Product 7]]/$AI$6</f>
        <v>#DIV/0!</v>
      </c>
      <c r="AK33" s="212"/>
      <c r="AL33" s="212" t="e">
        <f>prud_nut_data[[#This Row],[Custom Product 8]]/$AK$6</f>
        <v>#DIV/0!</v>
      </c>
      <c r="AM33" s="212"/>
      <c r="AN33" s="212" t="e">
        <f>prud_nut_data[[#This Row],[Custom Product 9]]/$AM$6</f>
        <v>#DIV/0!</v>
      </c>
      <c r="AO33" s="212"/>
      <c r="AP33" s="212" t="e">
        <f>prud_nut_data[[#This Row],[Custom Product 10]]/$AO$6</f>
        <v>#DIV/0!</v>
      </c>
      <c r="AQ33" s="122"/>
      <c r="AR33" s="2"/>
      <c r="AS33" s="2"/>
      <c r="AT33" s="2"/>
      <c r="AU33" s="2"/>
      <c r="AV33" s="2"/>
      <c r="AW33" s="2"/>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row>
    <row r="34" spans="1:84" x14ac:dyDescent="0.25">
      <c r="A34" s="13" t="s">
        <v>70</v>
      </c>
      <c r="B34" s="2" t="s">
        <v>41</v>
      </c>
      <c r="C34" s="331">
        <v>7</v>
      </c>
      <c r="D34" s="221">
        <f>prud_nut_data[[#This Row],[PKU sphere  ]]/20</f>
        <v>0.35</v>
      </c>
      <c r="E34" s="220">
        <v>0</v>
      </c>
      <c r="F34" s="221">
        <f>prud_nut_data[[#This Row],[PKU sphere Liquid]]/20</f>
        <v>0</v>
      </c>
      <c r="G34" s="10">
        <v>248</v>
      </c>
      <c r="H34" s="28">
        <f t="shared" si="1"/>
        <v>12.4</v>
      </c>
      <c r="I34" s="10">
        <v>143</v>
      </c>
      <c r="J34" s="28">
        <f t="shared" si="2"/>
        <v>7.15</v>
      </c>
      <c r="K34" s="10">
        <v>139</v>
      </c>
      <c r="L34" s="28">
        <f t="shared" si="3"/>
        <v>6.95</v>
      </c>
      <c r="M34" s="10">
        <v>139</v>
      </c>
      <c r="N34" s="212">
        <f t="shared" si="4"/>
        <v>6.95</v>
      </c>
      <c r="O34" s="212">
        <v>460</v>
      </c>
      <c r="P34" s="334">
        <f>prud_nut_data[[#This Row],[PKU trio (Unflavoured)]]/30</f>
        <v>15.333333333333334</v>
      </c>
      <c r="Q34" s="212" t="s">
        <v>184</v>
      </c>
      <c r="R34" s="212" t="e">
        <v>#VALUE!</v>
      </c>
      <c r="S34" s="212"/>
      <c r="T34" s="212">
        <v>0</v>
      </c>
      <c r="U34" s="212"/>
      <c r="V34" s="212">
        <v>0</v>
      </c>
      <c r="W34" s="212"/>
      <c r="X34" s="212" t="e">
        <f>prud_nut_data[[#This Row],[Custom Product 1]]/$W$6</f>
        <v>#DIV/0!</v>
      </c>
      <c r="Y34" s="212"/>
      <c r="Z34" s="212" t="e">
        <f>prud_nut_data[[#This Row],[Custom Product 2]]/$Y$6</f>
        <v>#DIV/0!</v>
      </c>
      <c r="AA34" s="212"/>
      <c r="AB34" s="212" t="e">
        <f>prud_nut_data[[#This Row],[Custom Product 3]]/$AA$6</f>
        <v>#DIV/0!</v>
      </c>
      <c r="AC34" s="212"/>
      <c r="AD34" s="212" t="e">
        <f>prud_nut_data[[#This Row],[Custom Product 4]]/$AC$6</f>
        <v>#DIV/0!</v>
      </c>
      <c r="AE34" s="212"/>
      <c r="AF34" s="212" t="e">
        <f>prud_nut_data[[#This Row],[Custom Product 5]]/$AE$6</f>
        <v>#DIV/0!</v>
      </c>
      <c r="AG34" s="212"/>
      <c r="AH34" s="212" t="e">
        <f>prud_nut_data[[#This Row],[Custom Product 6]]/$AG$6</f>
        <v>#DIV/0!</v>
      </c>
      <c r="AI34" s="212"/>
      <c r="AJ34" s="212" t="e">
        <f>prud_nut_data[[#This Row],[Custom Product 7]]/$AI$6</f>
        <v>#DIV/0!</v>
      </c>
      <c r="AK34" s="212"/>
      <c r="AL34" s="212" t="e">
        <f>prud_nut_data[[#This Row],[Custom Product 8]]/$AK$6</f>
        <v>#DIV/0!</v>
      </c>
      <c r="AM34" s="212"/>
      <c r="AN34" s="212" t="e">
        <f>prud_nut_data[[#This Row],[Custom Product 9]]/$AM$6</f>
        <v>#DIV/0!</v>
      </c>
      <c r="AO34" s="212"/>
      <c r="AP34" s="212" t="e">
        <f>prud_nut_data[[#This Row],[Custom Product 10]]/$AO$6</f>
        <v>#DIV/0!</v>
      </c>
      <c r="AQ34" s="122"/>
      <c r="AR34" s="2"/>
      <c r="AS34" s="2"/>
      <c r="AT34" s="2"/>
      <c r="AU34" s="2"/>
      <c r="AV34" s="2"/>
      <c r="AW34" s="2"/>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row>
    <row r="35" spans="1:84" ht="14.25" customHeight="1" x14ac:dyDescent="0.25">
      <c r="A35" s="13" t="s">
        <v>71</v>
      </c>
      <c r="B35" s="2" t="s">
        <v>41</v>
      </c>
      <c r="C35" s="331">
        <v>399</v>
      </c>
      <c r="D35" s="221">
        <f>prud_nut_data[[#This Row],[PKU sphere  ]]/20</f>
        <v>19.95</v>
      </c>
      <c r="E35" s="220">
        <v>400</v>
      </c>
      <c r="F35" s="221">
        <f>prud_nut_data[[#This Row],[PKU sphere Liquid]]/20</f>
        <v>20</v>
      </c>
      <c r="G35" s="10">
        <v>407</v>
      </c>
      <c r="H35" s="28">
        <f t="shared" si="1"/>
        <v>20.350000000000001</v>
      </c>
      <c r="I35" s="10">
        <v>408</v>
      </c>
      <c r="J35" s="28">
        <f t="shared" si="2"/>
        <v>20.399999999999999</v>
      </c>
      <c r="K35" s="10">
        <v>400</v>
      </c>
      <c r="L35" s="28">
        <f t="shared" si="3"/>
        <v>20</v>
      </c>
      <c r="M35" s="10">
        <v>400</v>
      </c>
      <c r="N35" s="212">
        <f t="shared" si="4"/>
        <v>20</v>
      </c>
      <c r="O35" s="212">
        <v>850</v>
      </c>
      <c r="P35" s="334">
        <f>prud_nut_data[[#This Row],[PKU trio (Unflavoured)]]/30</f>
        <v>28.333333333333332</v>
      </c>
      <c r="Q35" s="212">
        <v>416</v>
      </c>
      <c r="R35" s="212">
        <v>41.6</v>
      </c>
      <c r="S35" s="212">
        <v>438</v>
      </c>
      <c r="T35" s="212">
        <v>21.9</v>
      </c>
      <c r="U35" s="212">
        <v>219</v>
      </c>
      <c r="V35" s="212">
        <v>21.9</v>
      </c>
      <c r="W35" s="212"/>
      <c r="X35" s="212" t="e">
        <f>prud_nut_data[[#This Row],[Custom Product 1]]/$W$6</f>
        <v>#DIV/0!</v>
      </c>
      <c r="Y35" s="212"/>
      <c r="Z35" s="212" t="e">
        <f>prud_nut_data[[#This Row],[Custom Product 2]]/$Y$6</f>
        <v>#DIV/0!</v>
      </c>
      <c r="AA35" s="212"/>
      <c r="AB35" s="212" t="e">
        <f>prud_nut_data[[#This Row],[Custom Product 3]]/$AA$6</f>
        <v>#DIV/0!</v>
      </c>
      <c r="AC35" s="212"/>
      <c r="AD35" s="212" t="e">
        <f>prud_nut_data[[#This Row],[Custom Product 4]]/$AC$6</f>
        <v>#DIV/0!</v>
      </c>
      <c r="AE35" s="212"/>
      <c r="AF35" s="212" t="e">
        <f>prud_nut_data[[#This Row],[Custom Product 5]]/$AE$6</f>
        <v>#DIV/0!</v>
      </c>
      <c r="AG35" s="212"/>
      <c r="AH35" s="212" t="e">
        <f>prud_nut_data[[#This Row],[Custom Product 6]]/$AG$6</f>
        <v>#DIV/0!</v>
      </c>
      <c r="AI35" s="212"/>
      <c r="AJ35" s="212" t="e">
        <f>prud_nut_data[[#This Row],[Custom Product 7]]/$AI$6</f>
        <v>#DIV/0!</v>
      </c>
      <c r="AK35" s="212"/>
      <c r="AL35" s="212" t="e">
        <f>prud_nut_data[[#This Row],[Custom Product 8]]/$AK$6</f>
        <v>#DIV/0!</v>
      </c>
      <c r="AM35" s="212"/>
      <c r="AN35" s="212" t="e">
        <f>prud_nut_data[[#This Row],[Custom Product 9]]/$AM$6</f>
        <v>#DIV/0!</v>
      </c>
      <c r="AO35" s="212"/>
      <c r="AP35" s="212" t="e">
        <f>prud_nut_data[[#This Row],[Custom Product 10]]/$AO$6</f>
        <v>#DIV/0!</v>
      </c>
      <c r="AQ35" s="122"/>
      <c r="AR35" s="2"/>
      <c r="AS35" s="2"/>
      <c r="AT35" s="2"/>
      <c r="AU35" s="2"/>
      <c r="AV35" s="2"/>
      <c r="AW35" s="2"/>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row>
    <row r="36" spans="1:84" x14ac:dyDescent="0.25">
      <c r="A36" s="13" t="s">
        <v>72</v>
      </c>
      <c r="B36" s="2" t="s">
        <v>41</v>
      </c>
      <c r="C36" s="331">
        <v>413</v>
      </c>
      <c r="D36" s="221">
        <f>prud_nut_data[[#This Row],[PKU sphere  ]]/20</f>
        <v>20.65</v>
      </c>
      <c r="E36" s="220">
        <v>400</v>
      </c>
      <c r="F36" s="221">
        <f>prud_nut_data[[#This Row],[PKU sphere Liquid]]/20</f>
        <v>20</v>
      </c>
      <c r="G36" s="10">
        <v>363</v>
      </c>
      <c r="H36" s="28">
        <f t="shared" si="1"/>
        <v>18.149999999999999</v>
      </c>
      <c r="I36" s="10">
        <v>364</v>
      </c>
      <c r="J36" s="28">
        <f t="shared" si="2"/>
        <v>18.2</v>
      </c>
      <c r="K36" s="10">
        <v>357</v>
      </c>
      <c r="L36" s="28">
        <f t="shared" si="3"/>
        <v>17.850000000000001</v>
      </c>
      <c r="M36" s="10">
        <v>365</v>
      </c>
      <c r="N36" s="212">
        <f t="shared" si="4"/>
        <v>18.25</v>
      </c>
      <c r="O36" s="212">
        <v>624</v>
      </c>
      <c r="P36" s="334">
        <f>prud_nut_data[[#This Row],[PKU trio (Unflavoured)]]/30</f>
        <v>20.8</v>
      </c>
      <c r="Q36" s="212">
        <v>306</v>
      </c>
      <c r="R36" s="212">
        <v>30.6</v>
      </c>
      <c r="S36" s="212">
        <v>321</v>
      </c>
      <c r="T36" s="212">
        <v>16.05</v>
      </c>
      <c r="U36" s="212">
        <v>160</v>
      </c>
      <c r="V36" s="212">
        <v>16</v>
      </c>
      <c r="W36" s="212"/>
      <c r="X36" s="212" t="e">
        <f>prud_nut_data[[#This Row],[Custom Product 1]]/$W$6</f>
        <v>#DIV/0!</v>
      </c>
      <c r="Y36" s="212"/>
      <c r="Z36" s="212" t="e">
        <f>prud_nut_data[[#This Row],[Custom Product 2]]/$Y$6</f>
        <v>#DIV/0!</v>
      </c>
      <c r="AA36" s="212"/>
      <c r="AB36" s="212" t="e">
        <f>prud_nut_data[[#This Row],[Custom Product 3]]/$AA$6</f>
        <v>#DIV/0!</v>
      </c>
      <c r="AC36" s="212"/>
      <c r="AD36" s="212" t="e">
        <f>prud_nut_data[[#This Row],[Custom Product 4]]/$AC$6</f>
        <v>#DIV/0!</v>
      </c>
      <c r="AE36" s="212"/>
      <c r="AF36" s="212" t="e">
        <f>prud_nut_data[[#This Row],[Custom Product 5]]/$AE$6</f>
        <v>#DIV/0!</v>
      </c>
      <c r="AG36" s="212"/>
      <c r="AH36" s="212" t="e">
        <f>prud_nut_data[[#This Row],[Custom Product 6]]/$AG$6</f>
        <v>#DIV/0!</v>
      </c>
      <c r="AI36" s="212"/>
      <c r="AJ36" s="212" t="e">
        <f>prud_nut_data[[#This Row],[Custom Product 7]]/$AI$6</f>
        <v>#DIV/0!</v>
      </c>
      <c r="AK36" s="212"/>
      <c r="AL36" s="212" t="e">
        <f>prud_nut_data[[#This Row],[Custom Product 8]]/$AK$6</f>
        <v>#DIV/0!</v>
      </c>
      <c r="AM36" s="212"/>
      <c r="AN36" s="212" t="e">
        <f>prud_nut_data[[#This Row],[Custom Product 9]]/$AM$6</f>
        <v>#DIV/0!</v>
      </c>
      <c r="AO36" s="212"/>
      <c r="AP36" s="212" t="e">
        <f>prud_nut_data[[#This Row],[Custom Product 10]]/$AO$6</f>
        <v>#DIV/0!</v>
      </c>
      <c r="AQ36" s="122"/>
      <c r="AR36" s="2"/>
      <c r="AS36" s="2"/>
      <c r="AT36" s="2"/>
      <c r="AU36" s="2"/>
      <c r="AV36" s="2"/>
      <c r="AW36" s="2"/>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row>
    <row r="37" spans="1:84" x14ac:dyDescent="0.25">
      <c r="A37" s="13" t="s">
        <v>73</v>
      </c>
      <c r="B37" s="2" t="s">
        <v>41</v>
      </c>
      <c r="C37" s="331">
        <v>115</v>
      </c>
      <c r="D37" s="221">
        <f>prud_nut_data[[#This Row],[PKU sphere  ]]/20</f>
        <v>5.75</v>
      </c>
      <c r="E37" s="220">
        <v>120</v>
      </c>
      <c r="F37" s="221">
        <f>prud_nut_data[[#This Row],[PKU sphere Liquid]]/20</f>
        <v>6</v>
      </c>
      <c r="G37" s="10">
        <v>128</v>
      </c>
      <c r="H37" s="28">
        <f t="shared" si="1"/>
        <v>6.4</v>
      </c>
      <c r="I37" s="10">
        <v>112</v>
      </c>
      <c r="J37" s="28">
        <f t="shared" si="2"/>
        <v>5.6</v>
      </c>
      <c r="K37" s="10">
        <v>110</v>
      </c>
      <c r="L37" s="28">
        <f t="shared" si="3"/>
        <v>5.5</v>
      </c>
      <c r="M37" s="10">
        <v>110</v>
      </c>
      <c r="N37" s="212">
        <f t="shared" si="4"/>
        <v>5.5</v>
      </c>
      <c r="O37" s="212">
        <v>150</v>
      </c>
      <c r="P37" s="334">
        <f>prud_nut_data[[#This Row],[PKU trio (Unflavoured)]]/30</f>
        <v>5</v>
      </c>
      <c r="Q37" s="212">
        <v>72</v>
      </c>
      <c r="R37" s="212">
        <v>7.2</v>
      </c>
      <c r="S37" s="212">
        <v>125</v>
      </c>
      <c r="T37" s="212">
        <v>6.25</v>
      </c>
      <c r="U37" s="212">
        <v>63</v>
      </c>
      <c r="V37" s="212">
        <v>6.3</v>
      </c>
      <c r="W37" s="212"/>
      <c r="X37" s="212" t="e">
        <f>prud_nut_data[[#This Row],[Custom Product 1]]/$W$6</f>
        <v>#DIV/0!</v>
      </c>
      <c r="Y37" s="212"/>
      <c r="Z37" s="212" t="e">
        <f>prud_nut_data[[#This Row],[Custom Product 2]]/$Y$6</f>
        <v>#DIV/0!</v>
      </c>
      <c r="AA37" s="212"/>
      <c r="AB37" s="212" t="e">
        <f>prud_nut_data[[#This Row],[Custom Product 3]]/$AA$6</f>
        <v>#DIV/0!</v>
      </c>
      <c r="AC37" s="212"/>
      <c r="AD37" s="212" t="e">
        <f>prud_nut_data[[#This Row],[Custom Product 4]]/$AC$6</f>
        <v>#DIV/0!</v>
      </c>
      <c r="AE37" s="212"/>
      <c r="AF37" s="212" t="e">
        <f>prud_nut_data[[#This Row],[Custom Product 5]]/$AE$6</f>
        <v>#DIV/0!</v>
      </c>
      <c r="AG37" s="212"/>
      <c r="AH37" s="212" t="e">
        <f>prud_nut_data[[#This Row],[Custom Product 6]]/$AG$6</f>
        <v>#DIV/0!</v>
      </c>
      <c r="AI37" s="212"/>
      <c r="AJ37" s="212" t="e">
        <f>prud_nut_data[[#This Row],[Custom Product 7]]/$AI$6</f>
        <v>#DIV/0!</v>
      </c>
      <c r="AK37" s="212"/>
      <c r="AL37" s="212" t="e">
        <f>prud_nut_data[[#This Row],[Custom Product 8]]/$AK$6</f>
        <v>#DIV/0!</v>
      </c>
      <c r="AM37" s="212"/>
      <c r="AN37" s="212" t="e">
        <f>prud_nut_data[[#This Row],[Custom Product 9]]/$AM$6</f>
        <v>#DIV/0!</v>
      </c>
      <c r="AO37" s="212"/>
      <c r="AP37" s="212" t="e">
        <f>prud_nut_data[[#This Row],[Custom Product 10]]/$AO$6</f>
        <v>#DIV/0!</v>
      </c>
      <c r="AQ37" s="122"/>
      <c r="AR37" s="2"/>
      <c r="AS37" s="22"/>
      <c r="AT37" s="22"/>
      <c r="AU37" s="22"/>
      <c r="AV37" s="22"/>
      <c r="AW37" s="2"/>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row>
    <row r="38" spans="1:84" x14ac:dyDescent="0.25">
      <c r="A38" s="14" t="s">
        <v>74</v>
      </c>
      <c r="B38" s="4" t="s">
        <v>41</v>
      </c>
      <c r="C38" s="347">
        <v>0</v>
      </c>
      <c r="D38" s="221">
        <f>prud_nut_data[[#This Row],[PKU sphere  ]]/20</f>
        <v>0</v>
      </c>
      <c r="E38" s="218">
        <v>0</v>
      </c>
      <c r="F38" s="221">
        <f>prud_nut_data[[#This Row],[PKU sphere Liquid]]/20</f>
        <v>0</v>
      </c>
      <c r="G38" s="10">
        <v>0</v>
      </c>
      <c r="H38" s="28">
        <f t="shared" si="1"/>
        <v>0</v>
      </c>
      <c r="I38" s="10">
        <v>0</v>
      </c>
      <c r="J38" s="28">
        <f t="shared" si="2"/>
        <v>0</v>
      </c>
      <c r="K38" s="10">
        <v>0</v>
      </c>
      <c r="L38" s="28">
        <f t="shared" si="3"/>
        <v>0</v>
      </c>
      <c r="M38" s="10">
        <v>0</v>
      </c>
      <c r="N38" s="212">
        <f t="shared" si="4"/>
        <v>0</v>
      </c>
      <c r="O38" s="212"/>
      <c r="P38" s="334">
        <f>prud_nut_data[[#This Row],[PKU trio (Unflavoured)]]/30</f>
        <v>0</v>
      </c>
      <c r="Q38" s="212"/>
      <c r="R38" s="212">
        <v>0</v>
      </c>
      <c r="S38" s="212"/>
      <c r="T38" s="212">
        <v>0</v>
      </c>
      <c r="U38" s="212"/>
      <c r="V38" s="212">
        <v>0</v>
      </c>
      <c r="W38" s="212"/>
      <c r="X38" s="212" t="e">
        <f>prud_nut_data[[#This Row],[Custom Product 1]]/$W$6</f>
        <v>#DIV/0!</v>
      </c>
      <c r="Y38" s="212"/>
      <c r="Z38" s="212" t="e">
        <f>prud_nut_data[[#This Row],[Custom Product 2]]/$Y$6</f>
        <v>#DIV/0!</v>
      </c>
      <c r="AA38" s="212"/>
      <c r="AB38" s="212" t="e">
        <f>prud_nut_data[[#This Row],[Custom Product 3]]/$AA$6</f>
        <v>#DIV/0!</v>
      </c>
      <c r="AC38" s="212"/>
      <c r="AD38" s="212" t="e">
        <f>prud_nut_data[[#This Row],[Custom Product 4]]/$AC$6</f>
        <v>#DIV/0!</v>
      </c>
      <c r="AE38" s="212"/>
      <c r="AF38" s="212" t="e">
        <f>prud_nut_data[[#This Row],[Custom Product 5]]/$AE$6</f>
        <v>#DIV/0!</v>
      </c>
      <c r="AG38" s="212"/>
      <c r="AH38" s="212" t="e">
        <f>prud_nut_data[[#This Row],[Custom Product 6]]/$AG$6</f>
        <v>#DIV/0!</v>
      </c>
      <c r="AI38" s="212"/>
      <c r="AJ38" s="212" t="e">
        <f>prud_nut_data[[#This Row],[Custom Product 7]]/$AI$6</f>
        <v>#DIV/0!</v>
      </c>
      <c r="AK38" s="212"/>
      <c r="AL38" s="212" t="e">
        <f>prud_nut_data[[#This Row],[Custom Product 8]]/$AK$6</f>
        <v>#DIV/0!</v>
      </c>
      <c r="AM38" s="212"/>
      <c r="AN38" s="212" t="e">
        <f>prud_nut_data[[#This Row],[Custom Product 9]]/$AM$6</f>
        <v>#DIV/0!</v>
      </c>
      <c r="AO38" s="212"/>
      <c r="AP38" s="212" t="e">
        <f>prud_nut_data[[#This Row],[Custom Product 10]]/$AO$6</f>
        <v>#DIV/0!</v>
      </c>
      <c r="AQ38" s="122"/>
      <c r="AR38" s="4"/>
      <c r="AS38" s="22"/>
      <c r="AT38" s="22"/>
      <c r="AU38" s="22"/>
      <c r="AV38" s="22"/>
      <c r="AW38" s="4"/>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row>
    <row r="39" spans="1:84" x14ac:dyDescent="0.25">
      <c r="A39" s="12" t="s">
        <v>75</v>
      </c>
      <c r="B39" s="2" t="s">
        <v>41</v>
      </c>
      <c r="C39" s="331">
        <v>7.4</v>
      </c>
      <c r="D39" s="221">
        <f>prud_nut_data[[#This Row],[PKU sphere  ]]/20</f>
        <v>0.37</v>
      </c>
      <c r="E39" s="220">
        <v>7.3</v>
      </c>
      <c r="F39" s="221">
        <f>prud_nut_data[[#This Row],[PKU sphere Liquid]]/20</f>
        <v>0.36499999999999999</v>
      </c>
      <c r="G39" s="10">
        <v>7.3</v>
      </c>
      <c r="H39" s="28">
        <f t="shared" si="1"/>
        <v>0.36499999999999999</v>
      </c>
      <c r="I39" s="10">
        <v>7.5</v>
      </c>
      <c r="J39" s="28">
        <f t="shared" si="2"/>
        <v>0.375</v>
      </c>
      <c r="K39" s="10">
        <v>7.3</v>
      </c>
      <c r="L39" s="28">
        <f t="shared" si="3"/>
        <v>0.36499999999999999</v>
      </c>
      <c r="M39" s="10">
        <v>7.3</v>
      </c>
      <c r="N39" s="212">
        <f t="shared" si="4"/>
        <v>0.36499999999999999</v>
      </c>
      <c r="O39" s="212">
        <v>10.8</v>
      </c>
      <c r="P39" s="334">
        <f>prud_nut_data[[#This Row],[PKU trio (Unflavoured)]]/30</f>
        <v>0.36000000000000004</v>
      </c>
      <c r="Q39" s="212">
        <v>5.12</v>
      </c>
      <c r="R39" s="212">
        <v>0.51200000000000001</v>
      </c>
      <c r="S39" s="212">
        <v>6.43</v>
      </c>
      <c r="T39" s="212">
        <v>0.32150000000000001</v>
      </c>
      <c r="U39" s="212">
        <v>3.21</v>
      </c>
      <c r="V39" s="212">
        <v>0.32100000000000001</v>
      </c>
      <c r="W39" s="212"/>
      <c r="X39" s="212" t="e">
        <f>prud_nut_data[[#This Row],[Custom Product 1]]/$W$6</f>
        <v>#DIV/0!</v>
      </c>
      <c r="Y39" s="212"/>
      <c r="Z39" s="212" t="e">
        <f>prud_nut_data[[#This Row],[Custom Product 2]]/$Y$6</f>
        <v>#DIV/0!</v>
      </c>
      <c r="AA39" s="212"/>
      <c r="AB39" s="212" t="e">
        <f>prud_nut_data[[#This Row],[Custom Product 3]]/$AA$6</f>
        <v>#DIV/0!</v>
      </c>
      <c r="AC39" s="212"/>
      <c r="AD39" s="212" t="e">
        <f>prud_nut_data[[#This Row],[Custom Product 4]]/$AC$6</f>
        <v>#DIV/0!</v>
      </c>
      <c r="AE39" s="212"/>
      <c r="AF39" s="212" t="e">
        <f>prud_nut_data[[#This Row],[Custom Product 5]]/$AE$6</f>
        <v>#DIV/0!</v>
      </c>
      <c r="AG39" s="212"/>
      <c r="AH39" s="212" t="e">
        <f>prud_nut_data[[#This Row],[Custom Product 6]]/$AG$6</f>
        <v>#DIV/0!</v>
      </c>
      <c r="AI39" s="212"/>
      <c r="AJ39" s="212" t="e">
        <f>prud_nut_data[[#This Row],[Custom Product 7]]/$AI$6</f>
        <v>#DIV/0!</v>
      </c>
      <c r="AK39" s="212"/>
      <c r="AL39" s="212" t="e">
        <f>prud_nut_data[[#This Row],[Custom Product 8]]/$AK$6</f>
        <v>#DIV/0!</v>
      </c>
      <c r="AM39" s="212"/>
      <c r="AN39" s="212" t="e">
        <f>prud_nut_data[[#This Row],[Custom Product 9]]/$AM$6</f>
        <v>#DIV/0!</v>
      </c>
      <c r="AO39" s="212"/>
      <c r="AP39" s="212" t="e">
        <f>prud_nut_data[[#This Row],[Custom Product 10]]/$AO$6</f>
        <v>#DIV/0!</v>
      </c>
      <c r="AQ39" s="122"/>
      <c r="AR39" s="2"/>
      <c r="AS39" s="22"/>
      <c r="AT39" s="22"/>
      <c r="AU39" s="22"/>
      <c r="AV39" s="22"/>
      <c r="AW39" s="2"/>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row>
    <row r="40" spans="1:84" x14ac:dyDescent="0.25">
      <c r="A40" s="12" t="s">
        <v>76</v>
      </c>
      <c r="B40" s="2" t="s">
        <v>41</v>
      </c>
      <c r="C40" s="331">
        <v>0.6</v>
      </c>
      <c r="D40" s="221">
        <f>prud_nut_data[[#This Row],[PKU sphere  ]]/20</f>
        <v>0.03</v>
      </c>
      <c r="E40" s="220">
        <v>0.6</v>
      </c>
      <c r="F40" s="221">
        <f>prud_nut_data[[#This Row],[PKU sphere Liquid]]/20</f>
        <v>0.03</v>
      </c>
      <c r="G40" s="11">
        <v>0.75</v>
      </c>
      <c r="H40" s="28">
        <f t="shared" si="1"/>
        <v>3.7499999999999999E-2</v>
      </c>
      <c r="I40" s="10">
        <v>0.61</v>
      </c>
      <c r="J40" s="28">
        <f t="shared" si="2"/>
        <v>3.0499999999999999E-2</v>
      </c>
      <c r="K40" s="10">
        <v>0.73</v>
      </c>
      <c r="L40" s="28">
        <f t="shared" si="3"/>
        <v>3.6499999999999998E-2</v>
      </c>
      <c r="M40" s="10">
        <v>0.73</v>
      </c>
      <c r="N40" s="212">
        <f t="shared" si="4"/>
        <v>3.6499999999999998E-2</v>
      </c>
      <c r="O40" s="212">
        <v>900</v>
      </c>
      <c r="P40" s="334">
        <f>prud_nut_data[[#This Row],[PKU trio (Unflavoured)]]/30</f>
        <v>30</v>
      </c>
      <c r="Q40" s="212">
        <v>0.31</v>
      </c>
      <c r="R40" s="212">
        <v>3.1E-2</v>
      </c>
      <c r="S40" s="212">
        <v>0.59</v>
      </c>
      <c r="T40" s="212">
        <v>2.9499999999999998E-2</v>
      </c>
      <c r="U40" s="212">
        <v>0.28999999999999998</v>
      </c>
      <c r="V40" s="212">
        <v>2.8999999999999998E-2</v>
      </c>
      <c r="W40" s="212"/>
      <c r="X40" s="212" t="e">
        <f>prud_nut_data[[#This Row],[Custom Product 1]]/$W$6</f>
        <v>#DIV/0!</v>
      </c>
      <c r="Y40" s="212"/>
      <c r="Z40" s="212" t="e">
        <f>prud_nut_data[[#This Row],[Custom Product 2]]/$Y$6</f>
        <v>#DIV/0!</v>
      </c>
      <c r="AA40" s="212"/>
      <c r="AB40" s="212" t="e">
        <f>prud_nut_data[[#This Row],[Custom Product 3]]/$AA$6</f>
        <v>#DIV/0!</v>
      </c>
      <c r="AC40" s="212"/>
      <c r="AD40" s="212" t="e">
        <f>prud_nut_data[[#This Row],[Custom Product 4]]/$AC$6</f>
        <v>#DIV/0!</v>
      </c>
      <c r="AE40" s="212"/>
      <c r="AF40" s="212" t="e">
        <f>prud_nut_data[[#This Row],[Custom Product 5]]/$AE$6</f>
        <v>#DIV/0!</v>
      </c>
      <c r="AG40" s="212"/>
      <c r="AH40" s="212" t="e">
        <f>prud_nut_data[[#This Row],[Custom Product 6]]/$AG$6</f>
        <v>#DIV/0!</v>
      </c>
      <c r="AI40" s="212"/>
      <c r="AJ40" s="212" t="e">
        <f>prud_nut_data[[#This Row],[Custom Product 7]]/$AI$6</f>
        <v>#DIV/0!</v>
      </c>
      <c r="AK40" s="212"/>
      <c r="AL40" s="212" t="e">
        <f>prud_nut_data[[#This Row],[Custom Product 8]]/$AK$6</f>
        <v>#DIV/0!</v>
      </c>
      <c r="AM40" s="212"/>
      <c r="AN40" s="212" t="e">
        <f>prud_nut_data[[#This Row],[Custom Product 9]]/$AM$6</f>
        <v>#DIV/0!</v>
      </c>
      <c r="AO40" s="212"/>
      <c r="AP40" s="212" t="e">
        <f>prud_nut_data[[#This Row],[Custom Product 10]]/$AO$6</f>
        <v>#DIV/0!</v>
      </c>
      <c r="AQ40" s="122"/>
      <c r="AR40" s="2"/>
      <c r="AS40" s="22"/>
      <c r="AT40" s="22"/>
      <c r="AU40" s="22"/>
      <c r="AV40" s="22"/>
      <c r="AW40" s="2"/>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row>
    <row r="41" spans="1:84" x14ac:dyDescent="0.25">
      <c r="A41" s="12" t="s">
        <v>77</v>
      </c>
      <c r="B41" s="2" t="s">
        <v>41</v>
      </c>
      <c r="C41" s="331">
        <v>7.4</v>
      </c>
      <c r="D41" s="221">
        <f>prud_nut_data[[#This Row],[PKU sphere  ]]/20</f>
        <v>0.37</v>
      </c>
      <c r="E41" s="220">
        <v>6.6</v>
      </c>
      <c r="F41" s="221">
        <f>prud_nut_data[[#This Row],[PKU sphere Liquid]]/20</f>
        <v>0.32999999999999996</v>
      </c>
      <c r="G41" s="10">
        <v>7.3</v>
      </c>
      <c r="H41" s="28">
        <f t="shared" si="1"/>
        <v>0.36499999999999999</v>
      </c>
      <c r="I41" s="10">
        <v>5.8</v>
      </c>
      <c r="J41" s="28">
        <f t="shared" si="2"/>
        <v>0.28999999999999998</v>
      </c>
      <c r="K41" s="10">
        <v>5.6</v>
      </c>
      <c r="L41" s="28">
        <f t="shared" si="3"/>
        <v>0.27999999999999997</v>
      </c>
      <c r="M41" s="10">
        <v>5.6</v>
      </c>
      <c r="N41" s="212">
        <f t="shared" si="4"/>
        <v>0.27999999999999997</v>
      </c>
      <c r="O41" s="212">
        <v>10.8</v>
      </c>
      <c r="P41" s="334">
        <f>prud_nut_data[[#This Row],[PKU trio (Unflavoured)]]/30</f>
        <v>0.36000000000000004</v>
      </c>
      <c r="Q41" s="212">
        <v>3.17</v>
      </c>
      <c r="R41" s="212">
        <v>0.317</v>
      </c>
      <c r="S41" s="212">
        <v>4.7300000000000004</v>
      </c>
      <c r="T41" s="212">
        <v>0.23650000000000002</v>
      </c>
      <c r="U41" s="212">
        <v>2.37</v>
      </c>
      <c r="V41" s="212">
        <v>0.23700000000000002</v>
      </c>
      <c r="W41" s="212"/>
      <c r="X41" s="212" t="e">
        <f>prud_nut_data[[#This Row],[Custom Product 1]]/$W$6</f>
        <v>#DIV/0!</v>
      </c>
      <c r="Y41" s="212"/>
      <c r="Z41" s="212" t="e">
        <f>prud_nut_data[[#This Row],[Custom Product 2]]/$Y$6</f>
        <v>#DIV/0!</v>
      </c>
      <c r="AA41" s="212"/>
      <c r="AB41" s="212" t="e">
        <f>prud_nut_data[[#This Row],[Custom Product 3]]/$AA$6</f>
        <v>#DIV/0!</v>
      </c>
      <c r="AC41" s="212"/>
      <c r="AD41" s="212" t="e">
        <f>prud_nut_data[[#This Row],[Custom Product 4]]/$AC$6</f>
        <v>#DIV/0!</v>
      </c>
      <c r="AE41" s="212"/>
      <c r="AF41" s="212" t="e">
        <f>prud_nut_data[[#This Row],[Custom Product 5]]/$AE$6</f>
        <v>#DIV/0!</v>
      </c>
      <c r="AG41" s="212"/>
      <c r="AH41" s="212" t="e">
        <f>prud_nut_data[[#This Row],[Custom Product 6]]/$AG$6</f>
        <v>#DIV/0!</v>
      </c>
      <c r="AI41" s="212"/>
      <c r="AJ41" s="212" t="e">
        <f>prud_nut_data[[#This Row],[Custom Product 7]]/$AI$6</f>
        <v>#DIV/0!</v>
      </c>
      <c r="AK41" s="212"/>
      <c r="AL41" s="212" t="e">
        <f>prud_nut_data[[#This Row],[Custom Product 8]]/$AK$6</f>
        <v>#DIV/0!</v>
      </c>
      <c r="AM41" s="212"/>
      <c r="AN41" s="212" t="e">
        <f>prud_nut_data[[#This Row],[Custom Product 9]]/$AM$6</f>
        <v>#DIV/0!</v>
      </c>
      <c r="AO41" s="212"/>
      <c r="AP41" s="212" t="e">
        <f>prud_nut_data[[#This Row],[Custom Product 10]]/$AO$6</f>
        <v>#DIV/0!</v>
      </c>
      <c r="AQ41" s="122"/>
      <c r="AR41" s="2"/>
      <c r="AS41" s="2"/>
      <c r="AT41" s="2"/>
      <c r="AU41" s="2"/>
      <c r="AV41" s="2"/>
      <c r="AW41" s="2"/>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row>
    <row r="42" spans="1:84" x14ac:dyDescent="0.25">
      <c r="A42" s="12" t="s">
        <v>78</v>
      </c>
      <c r="B42" s="2" t="s">
        <v>41</v>
      </c>
      <c r="C42" s="331">
        <v>0.4</v>
      </c>
      <c r="D42" s="221">
        <f>prud_nut_data[[#This Row],[PKU sphere  ]]/20</f>
        <v>0.02</v>
      </c>
      <c r="E42" s="220">
        <v>0.4</v>
      </c>
      <c r="F42" s="221">
        <f>prud_nut_data[[#This Row],[PKU sphere Liquid]]/20</f>
        <v>0.02</v>
      </c>
      <c r="G42" s="10">
        <v>1.1000000000000001</v>
      </c>
      <c r="H42" s="28">
        <f t="shared" si="1"/>
        <v>5.5000000000000007E-2</v>
      </c>
      <c r="I42" s="10">
        <v>0.51</v>
      </c>
      <c r="J42" s="28">
        <f t="shared" si="2"/>
        <v>2.5500000000000002E-2</v>
      </c>
      <c r="K42" s="10">
        <v>0.5</v>
      </c>
      <c r="L42" s="28">
        <f t="shared" si="3"/>
        <v>2.5000000000000001E-2</v>
      </c>
      <c r="M42" s="10">
        <v>0.5</v>
      </c>
      <c r="N42" s="212">
        <f t="shared" si="4"/>
        <v>2.5000000000000001E-2</v>
      </c>
      <c r="O42" s="212">
        <v>1.6</v>
      </c>
      <c r="P42" s="334">
        <f>prud_nut_data[[#This Row],[PKU trio (Unflavoured)]]/30</f>
        <v>5.3333333333333337E-2</v>
      </c>
      <c r="Q42" s="212">
        <v>0.31</v>
      </c>
      <c r="R42" s="212">
        <v>3.1E-2</v>
      </c>
      <c r="S42" s="212">
        <v>1.05</v>
      </c>
      <c r="T42" s="212">
        <v>5.2500000000000005E-2</v>
      </c>
      <c r="U42" s="212">
        <v>0.52</v>
      </c>
      <c r="V42" s="212">
        <v>5.2000000000000005E-2</v>
      </c>
      <c r="W42" s="212"/>
      <c r="X42" s="212" t="e">
        <f>prud_nut_data[[#This Row],[Custom Product 1]]/$W$6</f>
        <v>#DIV/0!</v>
      </c>
      <c r="Y42" s="212"/>
      <c r="Z42" s="212" t="e">
        <f>prud_nut_data[[#This Row],[Custom Product 2]]/$Y$6</f>
        <v>#DIV/0!</v>
      </c>
      <c r="AA42" s="212"/>
      <c r="AB42" s="212" t="e">
        <f>prud_nut_data[[#This Row],[Custom Product 3]]/$AA$6</f>
        <v>#DIV/0!</v>
      </c>
      <c r="AC42" s="212"/>
      <c r="AD42" s="212" t="e">
        <f>prud_nut_data[[#This Row],[Custom Product 4]]/$AC$6</f>
        <v>#DIV/0!</v>
      </c>
      <c r="AE42" s="212"/>
      <c r="AF42" s="212" t="e">
        <f>prud_nut_data[[#This Row],[Custom Product 5]]/$AE$6</f>
        <v>#DIV/0!</v>
      </c>
      <c r="AG42" s="212"/>
      <c r="AH42" s="212" t="e">
        <f>prud_nut_data[[#This Row],[Custom Product 6]]/$AG$6</f>
        <v>#DIV/0!</v>
      </c>
      <c r="AI42" s="212"/>
      <c r="AJ42" s="212" t="e">
        <f>prud_nut_data[[#This Row],[Custom Product 7]]/$AI$6</f>
        <v>#DIV/0!</v>
      </c>
      <c r="AK42" s="212"/>
      <c r="AL42" s="212" t="e">
        <f>prud_nut_data[[#This Row],[Custom Product 8]]/$AK$6</f>
        <v>#DIV/0!</v>
      </c>
      <c r="AM42" s="212"/>
      <c r="AN42" s="212" t="e">
        <f>prud_nut_data[[#This Row],[Custom Product 9]]/$AM$6</f>
        <v>#DIV/0!</v>
      </c>
      <c r="AO42" s="212"/>
      <c r="AP42" s="212" t="e">
        <f>prud_nut_data[[#This Row],[Custom Product 10]]/$AO$6</f>
        <v>#DIV/0!</v>
      </c>
      <c r="AQ42" s="122"/>
      <c r="AR42" s="2"/>
      <c r="AS42" s="2"/>
      <c r="AT42" s="2"/>
      <c r="AU42" s="2"/>
      <c r="AV42" s="2"/>
      <c r="AW42" s="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row>
    <row r="43" spans="1:84" ht="13.5" customHeight="1" x14ac:dyDescent="0.25">
      <c r="A43" s="12" t="s">
        <v>79</v>
      </c>
      <c r="B43" s="2" t="s">
        <v>48</v>
      </c>
      <c r="C43" s="331">
        <v>84</v>
      </c>
      <c r="D43" s="221">
        <f>prud_nut_data[[#This Row],[PKU sphere  ]]/20</f>
        <v>4.2</v>
      </c>
      <c r="E43" s="220">
        <v>83</v>
      </c>
      <c r="F43" s="221">
        <f>prud_nut_data[[#This Row],[PKU sphere Liquid]]/20</f>
        <v>4.1500000000000004</v>
      </c>
      <c r="G43" s="10">
        <v>85.7</v>
      </c>
      <c r="H43" s="28">
        <f t="shared" si="1"/>
        <v>4.2850000000000001</v>
      </c>
      <c r="I43" s="10">
        <v>85</v>
      </c>
      <c r="J43" s="28">
        <f t="shared" si="2"/>
        <v>4.25</v>
      </c>
      <c r="K43" s="10">
        <v>85</v>
      </c>
      <c r="L43" s="28">
        <f t="shared" si="3"/>
        <v>4.25</v>
      </c>
      <c r="M43" s="10">
        <v>85</v>
      </c>
      <c r="N43" s="212">
        <f t="shared" si="4"/>
        <v>4.25</v>
      </c>
      <c r="O43" s="212">
        <v>126</v>
      </c>
      <c r="P43" s="334">
        <f>prud_nut_data[[#This Row],[PKU trio (Unflavoured)]]/30</f>
        <v>4.2</v>
      </c>
      <c r="Q43" s="212">
        <v>64</v>
      </c>
      <c r="R43" s="212">
        <v>6.4</v>
      </c>
      <c r="S43" s="212">
        <v>93</v>
      </c>
      <c r="T43" s="212">
        <v>4.6500000000000004</v>
      </c>
      <c r="U43" s="212">
        <v>47</v>
      </c>
      <c r="V43" s="212">
        <v>4.7</v>
      </c>
      <c r="W43" s="212"/>
      <c r="X43" s="212" t="e">
        <f>prud_nut_data[[#This Row],[Custom Product 1]]/$W$6</f>
        <v>#DIV/0!</v>
      </c>
      <c r="Y43" s="212"/>
      <c r="Z43" s="212" t="e">
        <f>prud_nut_data[[#This Row],[Custom Product 2]]/$Y$6</f>
        <v>#DIV/0!</v>
      </c>
      <c r="AA43" s="212"/>
      <c r="AB43" s="212" t="e">
        <f>prud_nut_data[[#This Row],[Custom Product 3]]/$AA$6</f>
        <v>#DIV/0!</v>
      </c>
      <c r="AC43" s="212"/>
      <c r="AD43" s="212" t="e">
        <f>prud_nut_data[[#This Row],[Custom Product 4]]/$AC$6</f>
        <v>#DIV/0!</v>
      </c>
      <c r="AE43" s="212"/>
      <c r="AF43" s="212" t="e">
        <f>prud_nut_data[[#This Row],[Custom Product 5]]/$AE$6</f>
        <v>#DIV/0!</v>
      </c>
      <c r="AG43" s="212"/>
      <c r="AH43" s="212" t="e">
        <f>prud_nut_data[[#This Row],[Custom Product 6]]/$AG$6</f>
        <v>#DIV/0!</v>
      </c>
      <c r="AI43" s="212"/>
      <c r="AJ43" s="212" t="e">
        <f>prud_nut_data[[#This Row],[Custom Product 7]]/$AI$6</f>
        <v>#DIV/0!</v>
      </c>
      <c r="AK43" s="212"/>
      <c r="AL43" s="212" t="e">
        <f>prud_nut_data[[#This Row],[Custom Product 8]]/$AK$6</f>
        <v>#DIV/0!</v>
      </c>
      <c r="AM43" s="212"/>
      <c r="AN43" s="212" t="e">
        <f>prud_nut_data[[#This Row],[Custom Product 9]]/$AM$6</f>
        <v>#DIV/0!</v>
      </c>
      <c r="AO43" s="212"/>
      <c r="AP43" s="212" t="e">
        <f>prud_nut_data[[#This Row],[Custom Product 10]]/$AO$6</f>
        <v>#DIV/0!</v>
      </c>
      <c r="AQ43" s="122"/>
      <c r="AR43" s="2"/>
      <c r="AS43" s="2"/>
      <c r="AT43" s="2"/>
      <c r="AU43" s="2"/>
      <c r="AV43" s="2"/>
      <c r="AW43" s="2"/>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row>
    <row r="44" spans="1:84" x14ac:dyDescent="0.25">
      <c r="A44" s="12" t="s">
        <v>80</v>
      </c>
      <c r="B44" s="2" t="s">
        <v>48</v>
      </c>
      <c r="C44" s="331">
        <v>20</v>
      </c>
      <c r="D44" s="221">
        <f>prud_nut_data[[#This Row],[PKU sphere  ]]/20</f>
        <v>1</v>
      </c>
      <c r="E44" s="220">
        <v>20</v>
      </c>
      <c r="F44" s="221">
        <f>prud_nut_data[[#This Row],[PKU sphere Liquid]]/20</f>
        <v>1</v>
      </c>
      <c r="G44" s="10">
        <v>49</v>
      </c>
      <c r="H44" s="28">
        <f t="shared" si="1"/>
        <v>2.4500000000000002</v>
      </c>
      <c r="I44" s="10">
        <v>24</v>
      </c>
      <c r="J44" s="28">
        <f t="shared" si="2"/>
        <v>1.2</v>
      </c>
      <c r="K44" s="10">
        <v>23</v>
      </c>
      <c r="L44" s="28">
        <f t="shared" si="3"/>
        <v>1.1499999999999999</v>
      </c>
      <c r="M44" s="10">
        <v>23</v>
      </c>
      <c r="N44" s="212">
        <f t="shared" si="4"/>
        <v>1.1499999999999999</v>
      </c>
      <c r="O44" s="212">
        <v>72</v>
      </c>
      <c r="P44" s="334">
        <f>prud_nut_data[[#This Row],[PKU trio (Unflavoured)]]/30</f>
        <v>2.4</v>
      </c>
      <c r="Q44" s="212">
        <v>17</v>
      </c>
      <c r="R44" s="212">
        <v>1.7</v>
      </c>
      <c r="S44" s="212">
        <v>32</v>
      </c>
      <c r="T44" s="212">
        <v>1.6</v>
      </c>
      <c r="U44" s="212">
        <v>16</v>
      </c>
      <c r="V44" s="212">
        <v>1.6</v>
      </c>
      <c r="W44" s="212"/>
      <c r="X44" s="212" t="e">
        <f>prud_nut_data[[#This Row],[Custom Product 1]]/$W$6</f>
        <v>#DIV/0!</v>
      </c>
      <c r="Y44" s="212"/>
      <c r="Z44" s="212" t="e">
        <f>prud_nut_data[[#This Row],[Custom Product 2]]/$Y$6</f>
        <v>#DIV/0!</v>
      </c>
      <c r="AA44" s="212"/>
      <c r="AB44" s="212" t="e">
        <f>prud_nut_data[[#This Row],[Custom Product 3]]/$AA$6</f>
        <v>#DIV/0!</v>
      </c>
      <c r="AC44" s="212"/>
      <c r="AD44" s="212" t="e">
        <f>prud_nut_data[[#This Row],[Custom Product 4]]/$AC$6</f>
        <v>#DIV/0!</v>
      </c>
      <c r="AE44" s="212"/>
      <c r="AF44" s="212" t="e">
        <f>prud_nut_data[[#This Row],[Custom Product 5]]/$AE$6</f>
        <v>#DIV/0!</v>
      </c>
      <c r="AG44" s="212"/>
      <c r="AH44" s="212" t="e">
        <f>prud_nut_data[[#This Row],[Custom Product 6]]/$AG$6</f>
        <v>#DIV/0!</v>
      </c>
      <c r="AI44" s="212"/>
      <c r="AJ44" s="212" t="e">
        <f>prud_nut_data[[#This Row],[Custom Product 7]]/$AI$6</f>
        <v>#DIV/0!</v>
      </c>
      <c r="AK44" s="212"/>
      <c r="AL44" s="212" t="e">
        <f>prud_nut_data[[#This Row],[Custom Product 8]]/$AK$6</f>
        <v>#DIV/0!</v>
      </c>
      <c r="AM44" s="212"/>
      <c r="AN44" s="212" t="e">
        <f>prud_nut_data[[#This Row],[Custom Product 9]]/$AM$6</f>
        <v>#DIV/0!</v>
      </c>
      <c r="AO44" s="212"/>
      <c r="AP44" s="212" t="e">
        <f>prud_nut_data[[#This Row],[Custom Product 10]]/$AO$6</f>
        <v>#DIV/0!</v>
      </c>
      <c r="AQ44" s="122"/>
      <c r="AR44" s="22" t="s">
        <v>61</v>
      </c>
      <c r="AS44" s="2"/>
      <c r="AT44" s="2"/>
      <c r="AU44" s="2"/>
      <c r="AV44" s="2"/>
      <c r="AW44" s="22"/>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row>
    <row r="45" spans="1:84" ht="15" customHeight="1" x14ac:dyDescent="0.25">
      <c r="A45" s="12"/>
      <c r="B45" s="2" t="s">
        <v>48</v>
      </c>
      <c r="C45" s="331"/>
      <c r="D45" s="221">
        <f>prud_nut_data[[#This Row],[PKU sphere  ]]/20</f>
        <v>0</v>
      </c>
      <c r="E45" s="220"/>
      <c r="F45" s="221"/>
      <c r="G45" s="10"/>
      <c r="H45" s="28"/>
      <c r="I45" s="10"/>
      <c r="J45" s="28"/>
      <c r="K45" s="10"/>
      <c r="L45" s="28"/>
      <c r="M45" s="10"/>
      <c r="N45" s="212"/>
      <c r="O45" s="212"/>
      <c r="P45" s="334">
        <f>prud_nut_data[[#This Row],[PKU trio (Unflavoured)]]/30</f>
        <v>0</v>
      </c>
      <c r="Q45" s="212"/>
      <c r="R45" s="212">
        <v>0</v>
      </c>
      <c r="S45" s="212"/>
      <c r="T45" s="212">
        <v>0</v>
      </c>
      <c r="U45" s="212"/>
      <c r="V45" s="212">
        <v>0</v>
      </c>
      <c r="W45" s="212"/>
      <c r="X45" s="212" t="e">
        <f>prud_nut_data[[#This Row],[Custom Product 1]]/$W$6</f>
        <v>#DIV/0!</v>
      </c>
      <c r="Y45" s="212"/>
      <c r="Z45" s="212" t="e">
        <f>prud_nut_data[[#This Row],[Custom Product 2]]/$Y$6</f>
        <v>#DIV/0!</v>
      </c>
      <c r="AA45" s="212"/>
      <c r="AB45" s="212" t="e">
        <f>prud_nut_data[[#This Row],[Custom Product 3]]/$AA$6</f>
        <v>#DIV/0!</v>
      </c>
      <c r="AC45" s="212"/>
      <c r="AD45" s="212" t="e">
        <f>prud_nut_data[[#This Row],[Custom Product 4]]/$AC$6</f>
        <v>#DIV/0!</v>
      </c>
      <c r="AE45" s="212"/>
      <c r="AF45" s="212" t="e">
        <f>prud_nut_data[[#This Row],[Custom Product 5]]/$AE$6</f>
        <v>#DIV/0!</v>
      </c>
      <c r="AG45" s="212"/>
      <c r="AH45" s="212" t="e">
        <f>prud_nut_data[[#This Row],[Custom Product 6]]/$AG$6</f>
        <v>#DIV/0!</v>
      </c>
      <c r="AI45" s="212"/>
      <c r="AJ45" s="212" t="e">
        <f>prud_nut_data[[#This Row],[Custom Product 7]]/$AI$6</f>
        <v>#DIV/0!</v>
      </c>
      <c r="AK45" s="212"/>
      <c r="AL45" s="212" t="e">
        <f>prud_nut_data[[#This Row],[Custom Product 8]]/$AK$6</f>
        <v>#DIV/0!</v>
      </c>
      <c r="AM45" s="212"/>
      <c r="AN45" s="212" t="e">
        <f>prud_nut_data[[#This Row],[Custom Product 9]]/$AM$6</f>
        <v>#DIV/0!</v>
      </c>
      <c r="AO45" s="212"/>
      <c r="AP45" s="212" t="e">
        <f>prud_nut_data[[#This Row],[Custom Product 10]]/$AO$6</f>
        <v>#DIV/0!</v>
      </c>
      <c r="AQ45" s="122"/>
      <c r="AR45" s="22" t="s">
        <v>62</v>
      </c>
      <c r="AS45" s="2"/>
      <c r="AT45" s="2"/>
      <c r="AU45" s="2"/>
      <c r="AV45" s="2"/>
      <c r="AW45" s="22"/>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row>
    <row r="46" spans="1:84" ht="15" customHeight="1" x14ac:dyDescent="0.25">
      <c r="A46" s="12" t="s">
        <v>81</v>
      </c>
      <c r="B46" s="2" t="s">
        <v>48</v>
      </c>
      <c r="C46" s="331">
        <v>30</v>
      </c>
      <c r="D46" s="221">
        <f>prud_nut_data[[#This Row],[PKU sphere  ]]/20</f>
        <v>1.5</v>
      </c>
      <c r="E46" s="220">
        <v>31</v>
      </c>
      <c r="F46" s="221">
        <f>prud_nut_data[[#This Row],[PKU sphere Liquid]]/20</f>
        <v>1.55</v>
      </c>
      <c r="G46" s="10">
        <v>29.9</v>
      </c>
      <c r="H46" s="28">
        <f t="shared" si="1"/>
        <v>1.4949999999999999</v>
      </c>
      <c r="I46" s="10">
        <v>27</v>
      </c>
      <c r="J46" s="28">
        <f t="shared" si="2"/>
        <v>1.35</v>
      </c>
      <c r="K46" s="10">
        <v>26</v>
      </c>
      <c r="L46" s="28">
        <f t="shared" si="3"/>
        <v>1.3</v>
      </c>
      <c r="M46" s="10">
        <v>26</v>
      </c>
      <c r="N46" s="212">
        <f>(M46/20)*1</f>
        <v>1.3</v>
      </c>
      <c r="O46" s="212">
        <v>38</v>
      </c>
      <c r="P46" s="334">
        <f>prud_nut_data[[#This Row],[PKU trio (Unflavoured)]]/30</f>
        <v>1.2666666666666666</v>
      </c>
      <c r="Q46" s="212">
        <v>15</v>
      </c>
      <c r="R46" s="212">
        <v>1.5</v>
      </c>
      <c r="S46" s="212">
        <v>21</v>
      </c>
      <c r="T46" s="212">
        <v>1.05</v>
      </c>
      <c r="U46" s="212">
        <v>11</v>
      </c>
      <c r="V46" s="212">
        <v>1.1000000000000001</v>
      </c>
      <c r="W46" s="212"/>
      <c r="X46" s="212" t="e">
        <f>prud_nut_data[[#This Row],[Custom Product 1]]/$W$6</f>
        <v>#DIV/0!</v>
      </c>
      <c r="Y46" s="212"/>
      <c r="Z46" s="212" t="e">
        <f>prud_nut_data[[#This Row],[Custom Product 2]]/$Y$6</f>
        <v>#DIV/0!</v>
      </c>
      <c r="AA46" s="212"/>
      <c r="AB46" s="212" t="e">
        <f>prud_nut_data[[#This Row],[Custom Product 3]]/$AA$6</f>
        <v>#DIV/0!</v>
      </c>
      <c r="AC46" s="212"/>
      <c r="AD46" s="212" t="e">
        <f>prud_nut_data[[#This Row],[Custom Product 4]]/$AC$6</f>
        <v>#DIV/0!</v>
      </c>
      <c r="AE46" s="212"/>
      <c r="AF46" s="212" t="e">
        <f>prud_nut_data[[#This Row],[Custom Product 5]]/$AE$6</f>
        <v>#DIV/0!</v>
      </c>
      <c r="AG46" s="212"/>
      <c r="AH46" s="212" t="e">
        <f>prud_nut_data[[#This Row],[Custom Product 6]]/$AG$6</f>
        <v>#DIV/0!</v>
      </c>
      <c r="AI46" s="212"/>
      <c r="AJ46" s="212" t="e">
        <f>prud_nut_data[[#This Row],[Custom Product 7]]/$AI$6</f>
        <v>#DIV/0!</v>
      </c>
      <c r="AK46" s="212"/>
      <c r="AL46" s="212" t="e">
        <f>prud_nut_data[[#This Row],[Custom Product 8]]/$AK$6</f>
        <v>#DIV/0!</v>
      </c>
      <c r="AM46" s="212"/>
      <c r="AN46" s="212" t="e">
        <f>prud_nut_data[[#This Row],[Custom Product 9]]/$AM$6</f>
        <v>#DIV/0!</v>
      </c>
      <c r="AO46" s="212"/>
      <c r="AP46" s="212" t="e">
        <f>prud_nut_data[[#This Row],[Custom Product 10]]/$AO$6</f>
        <v>#DIV/0!</v>
      </c>
      <c r="AQ46" s="122"/>
      <c r="AR46" s="22"/>
      <c r="AS46" s="2"/>
      <c r="AT46" s="2"/>
      <c r="AU46" s="2"/>
      <c r="AV46" s="2"/>
      <c r="AW46" s="22"/>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row>
    <row r="47" spans="1:84" x14ac:dyDescent="0.25">
      <c r="A47" s="12" t="s">
        <v>82</v>
      </c>
      <c r="B47" s="2" t="s">
        <v>48</v>
      </c>
      <c r="C47" s="331">
        <v>12</v>
      </c>
      <c r="D47" s="221">
        <f>prud_nut_data[[#This Row],[PKU sphere  ]]/20</f>
        <v>0.6</v>
      </c>
      <c r="E47" s="220">
        <v>12</v>
      </c>
      <c r="F47" s="221">
        <f>prud_nut_data[[#This Row],[PKU sphere Liquid]]/20</f>
        <v>0.6</v>
      </c>
      <c r="G47" s="10">
        <v>29.9</v>
      </c>
      <c r="H47" s="28">
        <f t="shared" si="1"/>
        <v>1.4949999999999999</v>
      </c>
      <c r="I47" s="20">
        <v>14</v>
      </c>
      <c r="J47" s="28">
        <f t="shared" si="2"/>
        <v>0.7</v>
      </c>
      <c r="K47" s="10">
        <v>14</v>
      </c>
      <c r="L47" s="28">
        <f t="shared" si="3"/>
        <v>0.7</v>
      </c>
      <c r="M47" s="10">
        <v>14</v>
      </c>
      <c r="N47" s="212">
        <f>(M47/20)*1</f>
        <v>0.7</v>
      </c>
      <c r="O47" s="212">
        <v>44</v>
      </c>
      <c r="P47" s="334">
        <f>prud_nut_data[[#This Row],[PKU trio (Unflavoured)]]/30</f>
        <v>1.4666666666666666</v>
      </c>
      <c r="Q47" s="212">
        <v>12</v>
      </c>
      <c r="R47" s="212">
        <v>1.2</v>
      </c>
      <c r="S47" s="212">
        <v>17</v>
      </c>
      <c r="T47" s="212">
        <v>0.85</v>
      </c>
      <c r="U47" s="212">
        <v>8.4</v>
      </c>
      <c r="V47" s="212">
        <v>0.84000000000000008</v>
      </c>
      <c r="W47" s="212"/>
      <c r="X47" s="212" t="e">
        <f>prud_nut_data[[#This Row],[Custom Product 1]]/$W$6</f>
        <v>#DIV/0!</v>
      </c>
      <c r="Y47" s="212"/>
      <c r="Z47" s="212" t="e">
        <f>prud_nut_data[[#This Row],[Custom Product 2]]/$Y$6</f>
        <v>#DIV/0!</v>
      </c>
      <c r="AA47" s="212"/>
      <c r="AB47" s="212" t="e">
        <f>prud_nut_data[[#This Row],[Custom Product 3]]/$AA$6</f>
        <v>#DIV/0!</v>
      </c>
      <c r="AC47" s="212"/>
      <c r="AD47" s="212" t="e">
        <f>prud_nut_data[[#This Row],[Custom Product 4]]/$AC$6</f>
        <v>#DIV/0!</v>
      </c>
      <c r="AE47" s="212"/>
      <c r="AF47" s="212" t="e">
        <f>prud_nut_data[[#This Row],[Custom Product 5]]/$AE$6</f>
        <v>#DIV/0!</v>
      </c>
      <c r="AG47" s="212"/>
      <c r="AH47" s="212" t="e">
        <f>prud_nut_data[[#This Row],[Custom Product 6]]/$AG$6</f>
        <v>#DIV/0!</v>
      </c>
      <c r="AI47" s="212"/>
      <c r="AJ47" s="212" t="e">
        <f>prud_nut_data[[#This Row],[Custom Product 7]]/$AI$6</f>
        <v>#DIV/0!</v>
      </c>
      <c r="AK47" s="212"/>
      <c r="AL47" s="212" t="e">
        <f>prud_nut_data[[#This Row],[Custom Product 8]]/$AK$6</f>
        <v>#DIV/0!</v>
      </c>
      <c r="AM47" s="212"/>
      <c r="AN47" s="212" t="e">
        <f>prud_nut_data[[#This Row],[Custom Product 9]]/$AM$6</f>
        <v>#DIV/0!</v>
      </c>
      <c r="AO47" s="212"/>
      <c r="AP47" s="212" t="e">
        <f>prud_nut_data[[#This Row],[Custom Product 10]]/$AO$6</f>
        <v>#DIV/0!</v>
      </c>
      <c r="AQ47" s="122"/>
      <c r="AR47" s="22" t="s">
        <v>83</v>
      </c>
      <c r="AS47" s="2"/>
      <c r="AT47" s="2"/>
      <c r="AU47" s="2"/>
      <c r="AV47" s="2"/>
      <c r="AW47" s="22"/>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row>
    <row r="48" spans="1:84" x14ac:dyDescent="0.25">
      <c r="A48" s="44"/>
      <c r="B48" s="45" t="s">
        <v>350</v>
      </c>
      <c r="C48" s="56" t="s">
        <v>350</v>
      </c>
      <c r="D48" s="21" t="s">
        <v>350</v>
      </c>
      <c r="E48" s="223"/>
      <c r="F48" s="221"/>
      <c r="G48" s="46"/>
      <c r="H48" s="47"/>
      <c r="I48" s="46"/>
      <c r="J48" s="47"/>
      <c r="K48" s="46"/>
      <c r="L48" s="47"/>
      <c r="M48" s="46"/>
      <c r="N48" s="212"/>
      <c r="O48" s="212"/>
      <c r="P48" s="212"/>
      <c r="Q48" s="212"/>
      <c r="R48" s="212">
        <v>0</v>
      </c>
      <c r="S48" s="212"/>
      <c r="T48" s="212">
        <v>0</v>
      </c>
      <c r="U48" s="212"/>
      <c r="V48" s="212">
        <v>0</v>
      </c>
      <c r="W48" s="212"/>
      <c r="X48" s="212" t="e">
        <f>prud_nut_data[[#This Row],[Custom Product 1]]/$W$6</f>
        <v>#DIV/0!</v>
      </c>
      <c r="Y48" s="212"/>
      <c r="Z48" s="212" t="e">
        <f>prud_nut_data[[#This Row],[Custom Product 2]]/$Y$6</f>
        <v>#DIV/0!</v>
      </c>
      <c r="AA48" s="212"/>
      <c r="AB48" s="212" t="e">
        <f>prud_nut_data[[#This Row],[Custom Product 3]]/$AA$6</f>
        <v>#DIV/0!</v>
      </c>
      <c r="AC48" s="212"/>
      <c r="AD48" s="212" t="e">
        <f>prud_nut_data[[#This Row],[Custom Product 4]]/$AC$6</f>
        <v>#DIV/0!</v>
      </c>
      <c r="AE48" s="212"/>
      <c r="AF48" s="212" t="e">
        <f>prud_nut_data[[#This Row],[Custom Product 5]]/$AE$6</f>
        <v>#DIV/0!</v>
      </c>
      <c r="AG48" s="212"/>
      <c r="AH48" s="212" t="e">
        <f>prud_nut_data[[#This Row],[Custom Product 6]]/$AG$6</f>
        <v>#DIV/0!</v>
      </c>
      <c r="AI48" s="212"/>
      <c r="AJ48" s="212" t="e">
        <f>prud_nut_data[[#This Row],[Custom Product 7]]/$AI$6</f>
        <v>#DIV/0!</v>
      </c>
      <c r="AK48" s="212"/>
      <c r="AL48" s="212" t="e">
        <f>prud_nut_data[[#This Row],[Custom Product 8]]/$AK$6</f>
        <v>#DIV/0!</v>
      </c>
      <c r="AM48" s="212"/>
      <c r="AN48" s="212" t="e">
        <f>prud_nut_data[[#This Row],[Custom Product 9]]/$AM$6</f>
        <v>#DIV/0!</v>
      </c>
      <c r="AO48" s="212"/>
      <c r="AP48" s="212" t="e">
        <f>prud_nut_data[[#This Row],[Custom Product 10]]/$AO$6</f>
        <v>#DIV/0!</v>
      </c>
      <c r="AQ48" s="123"/>
      <c r="AR48" s="5" t="s">
        <v>62</v>
      </c>
      <c r="AS48" s="2"/>
      <c r="AT48" s="2"/>
      <c r="AU48" s="2"/>
      <c r="AV48" s="2"/>
      <c r="AW48" s="5"/>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row>
    <row r="49" spans="1:48" ht="409.5" customHeight="1" x14ac:dyDescent="0.25">
      <c r="G49" s="15"/>
      <c r="AS49" s="2"/>
      <c r="AT49" s="2"/>
      <c r="AU49" s="2"/>
      <c r="AV49" s="2"/>
    </row>
    <row r="50" spans="1:48" x14ac:dyDescent="0.25">
      <c r="A50" s="2" t="s">
        <v>177</v>
      </c>
      <c r="B50" s="2" t="s">
        <v>176</v>
      </c>
      <c r="C50" s="2" t="s">
        <v>178</v>
      </c>
      <c r="G50" s="5"/>
      <c r="AS50" s="2"/>
      <c r="AT50" s="2"/>
      <c r="AU50" s="2"/>
      <c r="AV50" s="2"/>
    </row>
    <row r="51" spans="1:48" x14ac:dyDescent="0.25">
      <c r="A51" s="2" t="s">
        <v>174</v>
      </c>
      <c r="B51" s="2"/>
      <c r="C51" s="2">
        <v>1</v>
      </c>
      <c r="G51" s="5"/>
      <c r="AS51" s="4"/>
      <c r="AT51" s="4"/>
      <c r="AU51" s="4"/>
      <c r="AV51" s="4"/>
    </row>
    <row r="52" spans="1:48" x14ac:dyDescent="0.25">
      <c r="A52" s="7" t="s">
        <v>175</v>
      </c>
      <c r="B52" s="7"/>
      <c r="C52" s="7">
        <v>2</v>
      </c>
      <c r="G52" s="5"/>
      <c r="AS52" s="2"/>
      <c r="AT52" s="2"/>
      <c r="AU52" s="2"/>
      <c r="AV52" s="2"/>
    </row>
    <row r="53" spans="1:48" ht="409.5" customHeight="1" x14ac:dyDescent="0.25">
      <c r="G53" s="5"/>
      <c r="AS53" s="2"/>
      <c r="AT53" s="2"/>
      <c r="AU53" s="2"/>
      <c r="AV53" s="2"/>
    </row>
    <row r="54" spans="1:48" x14ac:dyDescent="0.25">
      <c r="A54" s="48" t="s">
        <v>100</v>
      </c>
      <c r="B54" s="48" t="s">
        <v>104</v>
      </c>
      <c r="C54" s="48" t="s">
        <v>110</v>
      </c>
      <c r="D54" s="48" t="s">
        <v>105</v>
      </c>
      <c r="E54"/>
      <c r="F54"/>
      <c r="G54" s="5"/>
      <c r="AS54" s="2"/>
      <c r="AT54" s="2"/>
      <c r="AU54" s="2"/>
      <c r="AV54" s="2"/>
    </row>
    <row r="55" spans="1:48" ht="37.5" customHeight="1" x14ac:dyDescent="0.25">
      <c r="A55" s="235" t="s">
        <v>101</v>
      </c>
      <c r="B55">
        <v>4</v>
      </c>
      <c r="C55" s="133" t="s">
        <v>106</v>
      </c>
      <c r="D55" s="177"/>
      <c r="E55"/>
      <c r="F55"/>
      <c r="G55" s="5"/>
      <c r="AS55" s="2"/>
      <c r="AT55" s="2"/>
      <c r="AU55" s="2"/>
      <c r="AV55" s="2"/>
    </row>
    <row r="56" spans="1:48" ht="37.5" customHeight="1" x14ac:dyDescent="0.25">
      <c r="A56" s="236" t="s">
        <v>391</v>
      </c>
      <c r="B56">
        <v>6</v>
      </c>
      <c r="C56" s="133" t="s">
        <v>392</v>
      </c>
      <c r="D56" s="177"/>
      <c r="E56"/>
      <c r="F56"/>
      <c r="G56" s="5"/>
      <c r="AS56" s="2"/>
      <c r="AT56" s="2"/>
      <c r="AU56" s="2"/>
      <c r="AV56" s="2"/>
    </row>
    <row r="57" spans="1:48" ht="37.5" customHeight="1" x14ac:dyDescent="0.25">
      <c r="A57" s="235" t="s">
        <v>0</v>
      </c>
      <c r="B57">
        <v>8</v>
      </c>
      <c r="C57" s="133" t="s">
        <v>107</v>
      </c>
      <c r="D57" s="177"/>
      <c r="E57"/>
      <c r="F57"/>
      <c r="G57" s="5"/>
      <c r="AS57" s="2"/>
      <c r="AT57" s="2"/>
      <c r="AU57" s="2"/>
      <c r="AV57" s="2"/>
    </row>
    <row r="58" spans="1:48" ht="37.5" customHeight="1" x14ac:dyDescent="0.25">
      <c r="A58" s="235" t="s">
        <v>103</v>
      </c>
      <c r="B58">
        <v>10</v>
      </c>
      <c r="C58" s="133" t="s">
        <v>111</v>
      </c>
      <c r="D58" s="177"/>
      <c r="E58"/>
      <c r="F58"/>
      <c r="G58" s="5"/>
      <c r="AS58" s="22"/>
      <c r="AT58" s="22"/>
      <c r="AU58" s="22"/>
      <c r="AV58" s="22"/>
    </row>
    <row r="59" spans="1:48" ht="37.5" customHeight="1" x14ac:dyDescent="0.25">
      <c r="A59" s="235" t="s">
        <v>89</v>
      </c>
      <c r="B59" s="118">
        <v>12</v>
      </c>
      <c r="C59" s="133" t="s">
        <v>108</v>
      </c>
      <c r="D59" s="177"/>
      <c r="E59"/>
      <c r="F59"/>
      <c r="G59" s="5"/>
      <c r="AS59" s="22"/>
      <c r="AT59" s="22"/>
      <c r="AU59" s="22"/>
      <c r="AV59" s="22"/>
    </row>
    <row r="60" spans="1:48" ht="37.5" customHeight="1" x14ac:dyDescent="0.25">
      <c r="A60" s="235" t="s">
        <v>102</v>
      </c>
      <c r="B60" s="118">
        <v>14</v>
      </c>
      <c r="C60" s="133" t="s">
        <v>109</v>
      </c>
      <c r="D60" s="177"/>
      <c r="E60"/>
      <c r="F60"/>
      <c r="G60" s="5"/>
      <c r="AS60" s="22"/>
      <c r="AT60" s="22"/>
      <c r="AU60" s="22"/>
      <c r="AV60" s="22"/>
    </row>
    <row r="61" spans="1:48" ht="37.5" customHeight="1" x14ac:dyDescent="0.25">
      <c r="A61" s="236" t="s">
        <v>382</v>
      </c>
      <c r="B61" s="118">
        <v>16</v>
      </c>
      <c r="C61" s="133" t="s">
        <v>383</v>
      </c>
      <c r="D61" s="177"/>
      <c r="E61"/>
      <c r="F61"/>
      <c r="G61" s="5"/>
      <c r="AS61" s="22"/>
      <c r="AT61" s="22"/>
      <c r="AU61" s="22"/>
      <c r="AV61" s="22"/>
    </row>
    <row r="62" spans="1:48" ht="37.5" customHeight="1" x14ac:dyDescent="0.25">
      <c r="A62" s="236" t="s">
        <v>186</v>
      </c>
      <c r="B62" s="145">
        <v>18</v>
      </c>
      <c r="C62" s="133" t="s">
        <v>215</v>
      </c>
      <c r="D62" s="172"/>
      <c r="E62"/>
      <c r="F62"/>
      <c r="G62" s="5"/>
      <c r="AS62" s="22"/>
      <c r="AT62" s="22"/>
      <c r="AU62" s="22"/>
      <c r="AV62" s="22"/>
    </row>
    <row r="63" spans="1:48" ht="37.5" customHeight="1" x14ac:dyDescent="0.25">
      <c r="A63" s="236" t="s">
        <v>187</v>
      </c>
      <c r="B63" s="118">
        <v>20</v>
      </c>
      <c r="C63" s="133" t="s">
        <v>216</v>
      </c>
      <c r="D63" s="177"/>
      <c r="E63"/>
      <c r="F63"/>
      <c r="G63" s="5"/>
      <c r="AS63" s="5"/>
      <c r="AT63" s="5"/>
      <c r="AU63" s="5"/>
      <c r="AV63" s="5"/>
    </row>
    <row r="64" spans="1:48" ht="37.5" customHeight="1" x14ac:dyDescent="0.25">
      <c r="A64" s="236" t="s">
        <v>188</v>
      </c>
      <c r="B64" s="118">
        <v>22</v>
      </c>
      <c r="C64" s="133" t="s">
        <v>366</v>
      </c>
      <c r="D64" s="177"/>
      <c r="E64"/>
      <c r="F64"/>
      <c r="G64" s="5"/>
    </row>
    <row r="65" spans="1:7" ht="37.5" customHeight="1" x14ac:dyDescent="0.25">
      <c r="A65" s="236" t="str">
        <f>prud_nut_data[[#Headers],[Custom Product 1]]</f>
        <v>Custom Product 1</v>
      </c>
      <c r="B65" s="118">
        <v>24</v>
      </c>
      <c r="C65" s="133" t="s">
        <v>340</v>
      </c>
      <c r="D65" s="177"/>
      <c r="E65"/>
      <c r="F65"/>
      <c r="G65" s="5"/>
    </row>
    <row r="66" spans="1:7" ht="37.5" customHeight="1" x14ac:dyDescent="0.25">
      <c r="A66" s="236" t="str">
        <f>prud_nut_data[[#Headers],[Custom Product 2]]</f>
        <v>Custom Product 2</v>
      </c>
      <c r="B66" s="118">
        <v>26</v>
      </c>
      <c r="C66" s="133" t="s">
        <v>341</v>
      </c>
      <c r="D66" s="172"/>
      <c r="E66"/>
      <c r="F66"/>
      <c r="G66" s="5"/>
    </row>
    <row r="67" spans="1:7" ht="37.5" customHeight="1" x14ac:dyDescent="0.25">
      <c r="A67" s="236" t="str">
        <f>prud_nut_data[[#Headers],[Custom Product 3]]</f>
        <v>Custom Product 3</v>
      </c>
      <c r="B67" s="118">
        <v>28</v>
      </c>
      <c r="C67" s="133" t="s">
        <v>342</v>
      </c>
      <c r="D67" s="172"/>
      <c r="E67"/>
      <c r="F67"/>
      <c r="G67" s="5"/>
    </row>
    <row r="68" spans="1:7" ht="37.5" customHeight="1" x14ac:dyDescent="0.25">
      <c r="A68" s="236" t="str">
        <f>prud_nut_data[[#Headers],[Custom Product 4]]</f>
        <v>Custom Product 4</v>
      </c>
      <c r="B68" s="118">
        <v>30</v>
      </c>
      <c r="C68" s="133" t="s">
        <v>343</v>
      </c>
      <c r="D68" s="177"/>
      <c r="E68"/>
      <c r="F68"/>
      <c r="G68" s="5"/>
    </row>
    <row r="69" spans="1:7" ht="37.5" customHeight="1" x14ac:dyDescent="0.25">
      <c r="A69" s="236" t="str">
        <f>prud_nut_data[[#Headers],[Custom Product 5]]</f>
        <v>Custom Product 5</v>
      </c>
      <c r="B69" s="118">
        <v>32</v>
      </c>
      <c r="C69" s="133" t="s">
        <v>344</v>
      </c>
      <c r="D69" s="177"/>
      <c r="E69"/>
      <c r="F69"/>
      <c r="G69" s="5"/>
    </row>
    <row r="70" spans="1:7" ht="37.5" customHeight="1" x14ac:dyDescent="0.25">
      <c r="A70" s="236" t="str">
        <f>prud_nut_data[[#Headers],[Custom Product 6]]</f>
        <v>Custom Product 6</v>
      </c>
      <c r="B70" s="118">
        <v>34</v>
      </c>
      <c r="C70" s="133" t="s">
        <v>345</v>
      </c>
      <c r="D70" s="177"/>
      <c r="E70"/>
      <c r="F70"/>
      <c r="G70" s="5"/>
    </row>
    <row r="71" spans="1:7" ht="37.5" customHeight="1" x14ac:dyDescent="0.25">
      <c r="A71" s="236" t="str">
        <f>prud_nut_data[[#Headers],[Custom Product 7]]</f>
        <v>Custom Product 7</v>
      </c>
      <c r="B71" s="118">
        <v>36</v>
      </c>
      <c r="C71" s="133" t="s">
        <v>346</v>
      </c>
      <c r="D71" s="177"/>
      <c r="E71"/>
      <c r="F71"/>
      <c r="G71" s="5"/>
    </row>
    <row r="72" spans="1:7" ht="37.5" customHeight="1" x14ac:dyDescent="0.25">
      <c r="A72" s="236" t="str">
        <f>prud_nut_data[[#Headers],[Custom Product 8]]</f>
        <v>Custom Product 8</v>
      </c>
      <c r="B72" s="118">
        <v>38</v>
      </c>
      <c r="C72" s="133" t="s">
        <v>347</v>
      </c>
      <c r="D72" s="177"/>
      <c r="E72"/>
      <c r="F72"/>
      <c r="G72" s="5"/>
    </row>
    <row r="73" spans="1:7" ht="37.5" customHeight="1" x14ac:dyDescent="0.25">
      <c r="A73" s="236" t="str">
        <f>prud_nut_data[[#Headers],[Custom Product 9]]</f>
        <v>Custom Product 9</v>
      </c>
      <c r="B73" s="118">
        <v>40</v>
      </c>
      <c r="C73" s="133" t="s">
        <v>348</v>
      </c>
      <c r="D73" s="177"/>
      <c r="E73"/>
      <c r="F73"/>
      <c r="G73" s="5"/>
    </row>
    <row r="74" spans="1:7" ht="37.5" customHeight="1" x14ac:dyDescent="0.25">
      <c r="A74" s="236" t="str">
        <f>prud_nut_data[[#Headers],[Custom Product 10]]</f>
        <v>Custom Product 10</v>
      </c>
      <c r="B74" s="118">
        <v>42</v>
      </c>
      <c r="C74" s="133" t="s">
        <v>349</v>
      </c>
      <c r="D74" s="177"/>
      <c r="E74"/>
      <c r="F74"/>
      <c r="G74" s="5"/>
    </row>
    <row r="75" spans="1:7" x14ac:dyDescent="0.25">
      <c r="E75"/>
      <c r="F75"/>
      <c r="G75" s="5"/>
    </row>
    <row r="76" spans="1:7" x14ac:dyDescent="0.25">
      <c r="G76" s="5"/>
    </row>
    <row r="77" spans="1:7" x14ac:dyDescent="0.25">
      <c r="G77" s="5"/>
    </row>
    <row r="78" spans="1:7" x14ac:dyDescent="0.25">
      <c r="G78" s="5"/>
    </row>
    <row r="79" spans="1:7" x14ac:dyDescent="0.25">
      <c r="G79" s="5"/>
    </row>
    <row r="80" spans="1:7" x14ac:dyDescent="0.25">
      <c r="G80" s="5"/>
    </row>
    <row r="81" spans="7:7" x14ac:dyDescent="0.25">
      <c r="G81" s="5"/>
    </row>
    <row r="82" spans="7:7" x14ac:dyDescent="0.25">
      <c r="G82" s="5"/>
    </row>
    <row r="83" spans="7:7" x14ac:dyDescent="0.25">
      <c r="G83" s="5"/>
    </row>
    <row r="84" spans="7:7" x14ac:dyDescent="0.25">
      <c r="G84" s="5"/>
    </row>
    <row r="85" spans="7:7" x14ac:dyDescent="0.25">
      <c r="G85" s="5"/>
    </row>
    <row r="86" spans="7:7" x14ac:dyDescent="0.25">
      <c r="G86" s="5"/>
    </row>
    <row r="87" spans="7:7" x14ac:dyDescent="0.25">
      <c r="G87" s="5"/>
    </row>
    <row r="88" spans="7:7" x14ac:dyDescent="0.25">
      <c r="G88" s="5"/>
    </row>
    <row r="89" spans="7:7" x14ac:dyDescent="0.25">
      <c r="G89" s="5"/>
    </row>
    <row r="90" spans="7:7" x14ac:dyDescent="0.25">
      <c r="G90" s="5"/>
    </row>
    <row r="91" spans="7:7" x14ac:dyDescent="0.25">
      <c r="G91" s="5"/>
    </row>
    <row r="92" spans="7:7" x14ac:dyDescent="0.25">
      <c r="G92" s="5"/>
    </row>
    <row r="93" spans="7:7" x14ac:dyDescent="0.25">
      <c r="G93" s="5"/>
    </row>
    <row r="94" spans="7:7" x14ac:dyDescent="0.25">
      <c r="G94" s="5"/>
    </row>
    <row r="95" spans="7:7" x14ac:dyDescent="0.25">
      <c r="G95" s="5"/>
    </row>
    <row r="96" spans="7:7" x14ac:dyDescent="0.25">
      <c r="G96" s="5"/>
    </row>
    <row r="97" spans="7:7" x14ac:dyDescent="0.25">
      <c r="G97" s="5"/>
    </row>
    <row r="98" spans="7:7" x14ac:dyDescent="0.25">
      <c r="G98" s="5"/>
    </row>
    <row r="99" spans="7:7" x14ac:dyDescent="0.25">
      <c r="G99" s="5"/>
    </row>
    <row r="100" spans="7:7" x14ac:dyDescent="0.25">
      <c r="G100" s="5"/>
    </row>
    <row r="101" spans="7:7" x14ac:dyDescent="0.25">
      <c r="G101" s="5"/>
    </row>
    <row r="102" spans="7:7" x14ac:dyDescent="0.25">
      <c r="G102" s="5"/>
    </row>
    <row r="103" spans="7:7" x14ac:dyDescent="0.25">
      <c r="G103" s="5"/>
    </row>
    <row r="104" spans="7:7" x14ac:dyDescent="0.25">
      <c r="G104" s="5"/>
    </row>
    <row r="105" spans="7:7" x14ac:dyDescent="0.25">
      <c r="G105" s="5"/>
    </row>
    <row r="106" spans="7:7" x14ac:dyDescent="0.25">
      <c r="G106" s="5"/>
    </row>
    <row r="107" spans="7:7" x14ac:dyDescent="0.25">
      <c r="G107" s="5"/>
    </row>
    <row r="108" spans="7:7" x14ac:dyDescent="0.25">
      <c r="G108" s="5"/>
    </row>
    <row r="109" spans="7:7" x14ac:dyDescent="0.25">
      <c r="G109" s="5"/>
    </row>
    <row r="110" spans="7:7" x14ac:dyDescent="0.25">
      <c r="G110" s="5"/>
    </row>
    <row r="111" spans="7:7" x14ac:dyDescent="0.25">
      <c r="G111" s="5"/>
    </row>
    <row r="112" spans="7:7" x14ac:dyDescent="0.25">
      <c r="G112" s="5"/>
    </row>
    <row r="113" spans="7:7" x14ac:dyDescent="0.25">
      <c r="G113" s="5"/>
    </row>
    <row r="114" spans="7:7" x14ac:dyDescent="0.25">
      <c r="G114" s="5"/>
    </row>
    <row r="115" spans="7:7" x14ac:dyDescent="0.25">
      <c r="G115" s="5"/>
    </row>
    <row r="116" spans="7:7" x14ac:dyDescent="0.25">
      <c r="G116" s="5"/>
    </row>
    <row r="117" spans="7:7" x14ac:dyDescent="0.25">
      <c r="G117" s="5"/>
    </row>
    <row r="118" spans="7:7" x14ac:dyDescent="0.25">
      <c r="G118" s="5"/>
    </row>
    <row r="119" spans="7:7" x14ac:dyDescent="0.25">
      <c r="G119" s="5"/>
    </row>
    <row r="120" spans="7:7" x14ac:dyDescent="0.25">
      <c r="G120" s="5"/>
    </row>
    <row r="121" spans="7:7" x14ac:dyDescent="0.25">
      <c r="G121" s="5"/>
    </row>
    <row r="122" spans="7:7" x14ac:dyDescent="0.25">
      <c r="G122" s="5"/>
    </row>
    <row r="123" spans="7:7" x14ac:dyDescent="0.25">
      <c r="G123" s="5"/>
    </row>
    <row r="124" spans="7:7" x14ac:dyDescent="0.25">
      <c r="G124" s="5"/>
    </row>
    <row r="125" spans="7:7" x14ac:dyDescent="0.25">
      <c r="G125" s="5"/>
    </row>
    <row r="126" spans="7:7" x14ac:dyDescent="0.25">
      <c r="G126" s="5"/>
    </row>
    <row r="127" spans="7:7" x14ac:dyDescent="0.25">
      <c r="G127" s="5"/>
    </row>
    <row r="128" spans="7:7" x14ac:dyDescent="0.25">
      <c r="G128" s="5"/>
    </row>
    <row r="129" spans="7:7" x14ac:dyDescent="0.25">
      <c r="G129" s="5"/>
    </row>
    <row r="130" spans="7:7" x14ac:dyDescent="0.25">
      <c r="G130" s="5"/>
    </row>
    <row r="131" spans="7:7" x14ac:dyDescent="0.25">
      <c r="G131" s="5"/>
    </row>
    <row r="132" spans="7:7" x14ac:dyDescent="0.25">
      <c r="G132" s="5"/>
    </row>
    <row r="133" spans="7:7" x14ac:dyDescent="0.25">
      <c r="G133" s="5"/>
    </row>
    <row r="134" spans="7:7" x14ac:dyDescent="0.25">
      <c r="G134" s="5"/>
    </row>
    <row r="135" spans="7:7" x14ac:dyDescent="0.25">
      <c r="G135" s="5"/>
    </row>
    <row r="136" spans="7:7" x14ac:dyDescent="0.25">
      <c r="G136" s="5"/>
    </row>
    <row r="137" spans="7:7" x14ac:dyDescent="0.25">
      <c r="G137" s="5"/>
    </row>
    <row r="138" spans="7:7" x14ac:dyDescent="0.25">
      <c r="G138" s="5"/>
    </row>
    <row r="139" spans="7:7" x14ac:dyDescent="0.25">
      <c r="G139" s="5"/>
    </row>
    <row r="140" spans="7:7" x14ac:dyDescent="0.25">
      <c r="G140" s="5"/>
    </row>
    <row r="141" spans="7:7" x14ac:dyDescent="0.25">
      <c r="G141" s="5"/>
    </row>
    <row r="142" spans="7:7" x14ac:dyDescent="0.25">
      <c r="G142" s="5"/>
    </row>
    <row r="143" spans="7:7" x14ac:dyDescent="0.25">
      <c r="G143" s="5"/>
    </row>
    <row r="144" spans="7:7" x14ac:dyDescent="0.25">
      <c r="G144" s="5"/>
    </row>
    <row r="145" spans="7:7" x14ac:dyDescent="0.25">
      <c r="G145" s="5"/>
    </row>
    <row r="146" spans="7:7" x14ac:dyDescent="0.25">
      <c r="G146" s="5"/>
    </row>
    <row r="147" spans="7:7" x14ac:dyDescent="0.25">
      <c r="G147" s="5"/>
    </row>
    <row r="148" spans="7:7" x14ac:dyDescent="0.25">
      <c r="G148" s="5"/>
    </row>
    <row r="149" spans="7:7" x14ac:dyDescent="0.25">
      <c r="G149" s="5"/>
    </row>
    <row r="150" spans="7:7" x14ac:dyDescent="0.25">
      <c r="G150" s="5"/>
    </row>
    <row r="151" spans="7:7" x14ac:dyDescent="0.25">
      <c r="G151" s="5"/>
    </row>
    <row r="152" spans="7:7" x14ac:dyDescent="0.25">
      <c r="G152" s="5"/>
    </row>
    <row r="153" spans="7:7" x14ac:dyDescent="0.25">
      <c r="G153" s="5"/>
    </row>
    <row r="154" spans="7:7" x14ac:dyDescent="0.25">
      <c r="G154" s="5"/>
    </row>
    <row r="155" spans="7:7" x14ac:dyDescent="0.25">
      <c r="G155" s="5"/>
    </row>
    <row r="156" spans="7:7" x14ac:dyDescent="0.25">
      <c r="G156" s="5"/>
    </row>
    <row r="157" spans="7:7" x14ac:dyDescent="0.25">
      <c r="G157" s="5"/>
    </row>
    <row r="158" spans="7:7" x14ac:dyDescent="0.25">
      <c r="G158" s="5"/>
    </row>
    <row r="159" spans="7:7" x14ac:dyDescent="0.25">
      <c r="G159" s="5"/>
    </row>
    <row r="160" spans="7:7" x14ac:dyDescent="0.25">
      <c r="G160" s="5"/>
    </row>
    <row r="161" spans="7:7" x14ac:dyDescent="0.25">
      <c r="G161" s="5"/>
    </row>
    <row r="162" spans="7:7" x14ac:dyDescent="0.25">
      <c r="G162" s="5"/>
    </row>
    <row r="163" spans="7:7" x14ac:dyDescent="0.25">
      <c r="G163" s="5"/>
    </row>
    <row r="164" spans="7:7" x14ac:dyDescent="0.25">
      <c r="G164" s="5"/>
    </row>
    <row r="165" spans="7:7" x14ac:dyDescent="0.25">
      <c r="G165" s="5"/>
    </row>
    <row r="166" spans="7:7" x14ac:dyDescent="0.25">
      <c r="G166" s="5"/>
    </row>
    <row r="167" spans="7:7" x14ac:dyDescent="0.25">
      <c r="G167" s="5"/>
    </row>
    <row r="168" spans="7:7" x14ac:dyDescent="0.25">
      <c r="G168" s="5"/>
    </row>
    <row r="169" spans="7:7" x14ac:dyDescent="0.25">
      <c r="G169" s="5"/>
    </row>
    <row r="170" spans="7:7" x14ac:dyDescent="0.25">
      <c r="G170" s="5"/>
    </row>
    <row r="171" spans="7:7" x14ac:dyDescent="0.25">
      <c r="G171" s="5"/>
    </row>
    <row r="172" spans="7:7" x14ac:dyDescent="0.25">
      <c r="G172" s="5"/>
    </row>
    <row r="173" spans="7:7" x14ac:dyDescent="0.25">
      <c r="G173" s="5"/>
    </row>
    <row r="174" spans="7:7" x14ac:dyDescent="0.25">
      <c r="G174" s="5"/>
    </row>
    <row r="175" spans="7:7" x14ac:dyDescent="0.25">
      <c r="G175" s="5"/>
    </row>
    <row r="176" spans="7:7" x14ac:dyDescent="0.25">
      <c r="G176" s="5"/>
    </row>
    <row r="177" spans="7:7" x14ac:dyDescent="0.25">
      <c r="G177" s="5"/>
    </row>
    <row r="178" spans="7:7" x14ac:dyDescent="0.25">
      <c r="G178" s="5"/>
    </row>
    <row r="179" spans="7:7" x14ac:dyDescent="0.25">
      <c r="G179" s="5"/>
    </row>
    <row r="180" spans="7:7" x14ac:dyDescent="0.25">
      <c r="G180" s="5"/>
    </row>
    <row r="181" spans="7:7" x14ac:dyDescent="0.25">
      <c r="G181" s="5"/>
    </row>
    <row r="182" spans="7:7" x14ac:dyDescent="0.25">
      <c r="G182" s="5"/>
    </row>
    <row r="183" spans="7:7" x14ac:dyDescent="0.25">
      <c r="G183" s="5"/>
    </row>
    <row r="184" spans="7:7" x14ac:dyDescent="0.25">
      <c r="G184" s="5"/>
    </row>
    <row r="185" spans="7:7" x14ac:dyDescent="0.25">
      <c r="G185" s="5"/>
    </row>
    <row r="186" spans="7:7" x14ac:dyDescent="0.25">
      <c r="G186" s="5"/>
    </row>
    <row r="187" spans="7:7" x14ac:dyDescent="0.25">
      <c r="G187" s="5"/>
    </row>
    <row r="188" spans="7:7" x14ac:dyDescent="0.25">
      <c r="G188" s="5"/>
    </row>
    <row r="189" spans="7:7" x14ac:dyDescent="0.25">
      <c r="G189" s="5"/>
    </row>
    <row r="190" spans="7:7" x14ac:dyDescent="0.25">
      <c r="G190" s="5"/>
    </row>
    <row r="191" spans="7:7" x14ac:dyDescent="0.25">
      <c r="G191" s="5"/>
    </row>
    <row r="192" spans="7:7" x14ac:dyDescent="0.25">
      <c r="G192" s="5"/>
    </row>
    <row r="193" spans="7:7" x14ac:dyDescent="0.25">
      <c r="G193" s="5"/>
    </row>
    <row r="194" spans="7:7" x14ac:dyDescent="0.25">
      <c r="G194" s="5"/>
    </row>
    <row r="195" spans="7:7" x14ac:dyDescent="0.25">
      <c r="G195" s="5"/>
    </row>
    <row r="196" spans="7:7" x14ac:dyDescent="0.25">
      <c r="G196" s="5"/>
    </row>
    <row r="197" spans="7:7" x14ac:dyDescent="0.25">
      <c r="G197" s="5"/>
    </row>
    <row r="198" spans="7:7" x14ac:dyDescent="0.25">
      <c r="G198" s="5"/>
    </row>
    <row r="199" spans="7:7" x14ac:dyDescent="0.25">
      <c r="G199" s="5"/>
    </row>
    <row r="200" spans="7:7" x14ac:dyDescent="0.25">
      <c r="G200" s="5"/>
    </row>
    <row r="201" spans="7:7" x14ac:dyDescent="0.25">
      <c r="G201" s="5"/>
    </row>
    <row r="202" spans="7:7" x14ac:dyDescent="0.25">
      <c r="G202" s="5"/>
    </row>
    <row r="203" spans="7:7" x14ac:dyDescent="0.25">
      <c r="G203" s="5"/>
    </row>
    <row r="204" spans="7:7" x14ac:dyDescent="0.25">
      <c r="G204" s="5"/>
    </row>
    <row r="205" spans="7:7" x14ac:dyDescent="0.25">
      <c r="G205" s="5"/>
    </row>
    <row r="206" spans="7:7" x14ac:dyDescent="0.25">
      <c r="G206" s="5"/>
    </row>
    <row r="207" spans="7:7" x14ac:dyDescent="0.25">
      <c r="G207" s="5"/>
    </row>
    <row r="208" spans="7:7" x14ac:dyDescent="0.25">
      <c r="G208" s="5"/>
    </row>
    <row r="209" spans="7:7" x14ac:dyDescent="0.25">
      <c r="G209" s="5"/>
    </row>
    <row r="210" spans="7:7" x14ac:dyDescent="0.25">
      <c r="G210" s="5"/>
    </row>
    <row r="211" spans="7:7" x14ac:dyDescent="0.25">
      <c r="G211" s="5"/>
    </row>
    <row r="212" spans="7:7" x14ac:dyDescent="0.25">
      <c r="G212" s="5"/>
    </row>
    <row r="213" spans="7:7" x14ac:dyDescent="0.25">
      <c r="G213" s="5"/>
    </row>
    <row r="214" spans="7:7" x14ac:dyDescent="0.25">
      <c r="G214" s="5"/>
    </row>
    <row r="215" spans="7:7" x14ac:dyDescent="0.25">
      <c r="G215" s="5"/>
    </row>
    <row r="216" spans="7:7" x14ac:dyDescent="0.25">
      <c r="G216" s="5"/>
    </row>
    <row r="217" spans="7:7" x14ac:dyDescent="0.25">
      <c r="G217" s="5"/>
    </row>
    <row r="218" spans="7:7" x14ac:dyDescent="0.25">
      <c r="G218" s="5"/>
    </row>
    <row r="219" spans="7:7" x14ac:dyDescent="0.25">
      <c r="G219" s="5"/>
    </row>
    <row r="220" spans="7:7" x14ac:dyDescent="0.25">
      <c r="G220" s="5"/>
    </row>
    <row r="221" spans="7:7" x14ac:dyDescent="0.25">
      <c r="G221" s="5"/>
    </row>
    <row r="222" spans="7:7" x14ac:dyDescent="0.25">
      <c r="G222" s="5"/>
    </row>
    <row r="223" spans="7:7" x14ac:dyDescent="0.25">
      <c r="G223" s="5"/>
    </row>
    <row r="224" spans="7:7" x14ac:dyDescent="0.25">
      <c r="G224" s="5"/>
    </row>
    <row r="225" spans="7:7" x14ac:dyDescent="0.25">
      <c r="G225" s="5"/>
    </row>
    <row r="226" spans="7:7" x14ac:dyDescent="0.25">
      <c r="G226" s="5"/>
    </row>
    <row r="227" spans="7:7" x14ac:dyDescent="0.25">
      <c r="G227" s="5"/>
    </row>
    <row r="228" spans="7:7" x14ac:dyDescent="0.25">
      <c r="G228" s="5"/>
    </row>
    <row r="229" spans="7:7" x14ac:dyDescent="0.25">
      <c r="G229" s="5"/>
    </row>
    <row r="230" spans="7:7" x14ac:dyDescent="0.25">
      <c r="G230" s="5"/>
    </row>
    <row r="231" spans="7:7" x14ac:dyDescent="0.25">
      <c r="G231" s="5"/>
    </row>
    <row r="232" spans="7:7" x14ac:dyDescent="0.25">
      <c r="G232" s="5"/>
    </row>
    <row r="233" spans="7:7" x14ac:dyDescent="0.25">
      <c r="G233" s="5"/>
    </row>
    <row r="234" spans="7:7" x14ac:dyDescent="0.25">
      <c r="G234" s="5"/>
    </row>
    <row r="235" spans="7:7" x14ac:dyDescent="0.25">
      <c r="G235" s="5"/>
    </row>
    <row r="236" spans="7:7" x14ac:dyDescent="0.25">
      <c r="G236" s="5"/>
    </row>
    <row r="237" spans="7:7" x14ac:dyDescent="0.25">
      <c r="G237" s="5"/>
    </row>
    <row r="238" spans="7:7" x14ac:dyDescent="0.25">
      <c r="G238" s="5"/>
    </row>
    <row r="239" spans="7:7" x14ac:dyDescent="0.25">
      <c r="G239" s="5"/>
    </row>
    <row r="240" spans="7:7" x14ac:dyDescent="0.25">
      <c r="G240" s="5"/>
    </row>
    <row r="241" spans="7:7" x14ac:dyDescent="0.25">
      <c r="G241" s="5"/>
    </row>
    <row r="242" spans="7:7" x14ac:dyDescent="0.25">
      <c r="G242" s="5"/>
    </row>
    <row r="243" spans="7:7" x14ac:dyDescent="0.25">
      <c r="G243" s="5"/>
    </row>
    <row r="244" spans="7:7" x14ac:dyDescent="0.25">
      <c r="G244" s="5"/>
    </row>
    <row r="245" spans="7:7" x14ac:dyDescent="0.25">
      <c r="G245" s="5"/>
    </row>
    <row r="246" spans="7:7" x14ac:dyDescent="0.25">
      <c r="G246" s="5"/>
    </row>
    <row r="247" spans="7:7" x14ac:dyDescent="0.25">
      <c r="G247" s="5"/>
    </row>
    <row r="248" spans="7:7" x14ac:dyDescent="0.25">
      <c r="G248" s="5"/>
    </row>
    <row r="249" spans="7:7" x14ac:dyDescent="0.25">
      <c r="G249" s="5"/>
    </row>
    <row r="250" spans="7:7" x14ac:dyDescent="0.25">
      <c r="G250" s="5"/>
    </row>
    <row r="251" spans="7:7" x14ac:dyDescent="0.25">
      <c r="G251" s="5"/>
    </row>
    <row r="252" spans="7:7" x14ac:dyDescent="0.25">
      <c r="G252" s="5"/>
    </row>
    <row r="253" spans="7:7" x14ac:dyDescent="0.25">
      <c r="G253" s="5"/>
    </row>
    <row r="254" spans="7:7" x14ac:dyDescent="0.25">
      <c r="G254" s="5"/>
    </row>
    <row r="255" spans="7:7" x14ac:dyDescent="0.25">
      <c r="G255" s="5"/>
    </row>
    <row r="256" spans="7:7" x14ac:dyDescent="0.25">
      <c r="G256" s="5"/>
    </row>
    <row r="257" spans="7:7" x14ac:dyDescent="0.25">
      <c r="G257" s="5"/>
    </row>
    <row r="258" spans="7:7" x14ac:dyDescent="0.25">
      <c r="G258" s="5"/>
    </row>
    <row r="259" spans="7:7" x14ac:dyDescent="0.25">
      <c r="G259" s="5"/>
    </row>
    <row r="260" spans="7:7" x14ac:dyDescent="0.25">
      <c r="G260" s="5"/>
    </row>
    <row r="261" spans="7:7" x14ac:dyDescent="0.25">
      <c r="G261" s="5"/>
    </row>
    <row r="262" spans="7:7" x14ac:dyDescent="0.25">
      <c r="G262" s="5"/>
    </row>
    <row r="263" spans="7:7" x14ac:dyDescent="0.25">
      <c r="G263" s="5"/>
    </row>
    <row r="264" spans="7:7" x14ac:dyDescent="0.25">
      <c r="G264" s="5"/>
    </row>
    <row r="265" spans="7:7" x14ac:dyDescent="0.25">
      <c r="G265" s="5"/>
    </row>
    <row r="266" spans="7:7" x14ac:dyDescent="0.25">
      <c r="G266" s="5"/>
    </row>
    <row r="267" spans="7:7" x14ac:dyDescent="0.25">
      <c r="G267" s="5"/>
    </row>
    <row r="268" spans="7:7" x14ac:dyDescent="0.25">
      <c r="G268" s="5"/>
    </row>
    <row r="269" spans="7:7" x14ac:dyDescent="0.25">
      <c r="G269" s="5"/>
    </row>
    <row r="270" spans="7:7" x14ac:dyDescent="0.25">
      <c r="G270" s="5"/>
    </row>
    <row r="271" spans="7:7" x14ac:dyDescent="0.25">
      <c r="G271" s="5"/>
    </row>
    <row r="272" spans="7:7" x14ac:dyDescent="0.25">
      <c r="G272" s="5"/>
    </row>
    <row r="273" spans="7:7" x14ac:dyDescent="0.25">
      <c r="G273" s="5"/>
    </row>
    <row r="274" spans="7:7" x14ac:dyDescent="0.25">
      <c r="G274" s="5"/>
    </row>
    <row r="275" spans="7:7" x14ac:dyDescent="0.25">
      <c r="G275" s="5"/>
    </row>
    <row r="276" spans="7:7" x14ac:dyDescent="0.25">
      <c r="G276" s="5"/>
    </row>
    <row r="277" spans="7:7" x14ac:dyDescent="0.25">
      <c r="G277" s="5"/>
    </row>
    <row r="278" spans="7:7" x14ac:dyDescent="0.25">
      <c r="G278" s="5"/>
    </row>
    <row r="279" spans="7:7" x14ac:dyDescent="0.25">
      <c r="G279" s="5"/>
    </row>
    <row r="280" spans="7:7" x14ac:dyDescent="0.25">
      <c r="G280" s="5"/>
    </row>
    <row r="281" spans="7:7" x14ac:dyDescent="0.25">
      <c r="G281" s="5"/>
    </row>
    <row r="282" spans="7:7" x14ac:dyDescent="0.25">
      <c r="G282" s="5"/>
    </row>
    <row r="283" spans="7:7" x14ac:dyDescent="0.25">
      <c r="G283" s="5"/>
    </row>
    <row r="284" spans="7:7" x14ac:dyDescent="0.25">
      <c r="G284" s="5"/>
    </row>
    <row r="285" spans="7:7" x14ac:dyDescent="0.25">
      <c r="G285" s="5"/>
    </row>
    <row r="286" spans="7:7" x14ac:dyDescent="0.25">
      <c r="G286" s="5"/>
    </row>
    <row r="287" spans="7:7" x14ac:dyDescent="0.25">
      <c r="G287" s="5"/>
    </row>
    <row r="288" spans="7:7" x14ac:dyDescent="0.25">
      <c r="G288" s="5"/>
    </row>
    <row r="289" spans="7:7" x14ac:dyDescent="0.25">
      <c r="G289" s="5"/>
    </row>
    <row r="290" spans="7:7" x14ac:dyDescent="0.25">
      <c r="G290" s="5"/>
    </row>
    <row r="291" spans="7:7" x14ac:dyDescent="0.25">
      <c r="G291" s="5"/>
    </row>
    <row r="292" spans="7:7" x14ac:dyDescent="0.25">
      <c r="G292" s="5"/>
    </row>
    <row r="293" spans="7:7" x14ac:dyDescent="0.25">
      <c r="G293" s="5"/>
    </row>
    <row r="294" spans="7:7" x14ac:dyDescent="0.25">
      <c r="G294" s="5"/>
    </row>
    <row r="295" spans="7:7" x14ac:dyDescent="0.25">
      <c r="G295" s="5"/>
    </row>
    <row r="296" spans="7:7" x14ac:dyDescent="0.25">
      <c r="G296" s="5"/>
    </row>
    <row r="297" spans="7:7" x14ac:dyDescent="0.25">
      <c r="G297" s="5"/>
    </row>
    <row r="298" spans="7:7" x14ac:dyDescent="0.25">
      <c r="G298" s="5"/>
    </row>
    <row r="299" spans="7:7" x14ac:dyDescent="0.25">
      <c r="G299" s="5"/>
    </row>
    <row r="300" spans="7:7" x14ac:dyDescent="0.25">
      <c r="G300" s="5"/>
    </row>
    <row r="301" spans="7:7" x14ac:dyDescent="0.25">
      <c r="G301" s="5"/>
    </row>
    <row r="302" spans="7:7" x14ac:dyDescent="0.25">
      <c r="G302" s="5"/>
    </row>
    <row r="303" spans="7:7" x14ac:dyDescent="0.25">
      <c r="G303" s="5"/>
    </row>
    <row r="304" spans="7:7" x14ac:dyDescent="0.25">
      <c r="G304" s="5"/>
    </row>
    <row r="305" spans="7:7" x14ac:dyDescent="0.25">
      <c r="G305" s="5"/>
    </row>
    <row r="306" spans="7:7" x14ac:dyDescent="0.25">
      <c r="G306" s="5"/>
    </row>
    <row r="307" spans="7:7" x14ac:dyDescent="0.25">
      <c r="G307" s="5"/>
    </row>
    <row r="308" spans="7:7" x14ac:dyDescent="0.25">
      <c r="G308" s="5"/>
    </row>
    <row r="309" spans="7:7" x14ac:dyDescent="0.25">
      <c r="G309" s="5"/>
    </row>
    <row r="310" spans="7:7" x14ac:dyDescent="0.25">
      <c r="G310" s="5"/>
    </row>
    <row r="311" spans="7:7" x14ac:dyDescent="0.25">
      <c r="G311" s="5"/>
    </row>
    <row r="312" spans="7:7" x14ac:dyDescent="0.25">
      <c r="G312" s="5"/>
    </row>
    <row r="313" spans="7:7" x14ac:dyDescent="0.25">
      <c r="G313" s="5"/>
    </row>
    <row r="314" spans="7:7" x14ac:dyDescent="0.25">
      <c r="G314" s="5"/>
    </row>
    <row r="315" spans="7:7" x14ac:dyDescent="0.25">
      <c r="G315" s="5"/>
    </row>
    <row r="316" spans="7:7" x14ac:dyDescent="0.25">
      <c r="G316" s="5"/>
    </row>
    <row r="317" spans="7:7" x14ac:dyDescent="0.25">
      <c r="G317" s="5"/>
    </row>
    <row r="318" spans="7:7" x14ac:dyDescent="0.25">
      <c r="G318" s="5"/>
    </row>
    <row r="319" spans="7:7" x14ac:dyDescent="0.25">
      <c r="G319" s="5"/>
    </row>
    <row r="320" spans="7:7" x14ac:dyDescent="0.25">
      <c r="G320" s="5"/>
    </row>
    <row r="321" spans="7:7" x14ac:dyDescent="0.25">
      <c r="G321" s="5"/>
    </row>
    <row r="322" spans="7:7" x14ac:dyDescent="0.25">
      <c r="G322" s="5"/>
    </row>
    <row r="323" spans="7:7" x14ac:dyDescent="0.25">
      <c r="G323" s="5"/>
    </row>
    <row r="324" spans="7:7" x14ac:dyDescent="0.25">
      <c r="G324" s="5"/>
    </row>
    <row r="325" spans="7:7" x14ac:dyDescent="0.25">
      <c r="G325" s="5"/>
    </row>
    <row r="326" spans="7:7" x14ac:dyDescent="0.25">
      <c r="G326" s="5"/>
    </row>
    <row r="327" spans="7:7" x14ac:dyDescent="0.25">
      <c r="G327" s="5"/>
    </row>
    <row r="328" spans="7:7" x14ac:dyDescent="0.25">
      <c r="G328" s="5"/>
    </row>
    <row r="329" spans="7:7" x14ac:dyDescent="0.25">
      <c r="G329" s="5"/>
    </row>
    <row r="330" spans="7:7" x14ac:dyDescent="0.25">
      <c r="G330" s="5"/>
    </row>
    <row r="331" spans="7:7" x14ac:dyDescent="0.25">
      <c r="G331" s="5"/>
    </row>
    <row r="332" spans="7:7" x14ac:dyDescent="0.25">
      <c r="G332" s="5"/>
    </row>
    <row r="333" spans="7:7" x14ac:dyDescent="0.25">
      <c r="G333" s="5"/>
    </row>
    <row r="334" spans="7:7" x14ac:dyDescent="0.25">
      <c r="G334" s="5"/>
    </row>
    <row r="335" spans="7:7" x14ac:dyDescent="0.25">
      <c r="G335" s="5"/>
    </row>
    <row r="336" spans="7:7" x14ac:dyDescent="0.25">
      <c r="G336" s="5"/>
    </row>
    <row r="337" spans="7:7" x14ac:dyDescent="0.25">
      <c r="G337" s="5"/>
    </row>
    <row r="338" spans="7:7" x14ac:dyDescent="0.25">
      <c r="G338" s="5"/>
    </row>
    <row r="339" spans="7:7" x14ac:dyDescent="0.25">
      <c r="G339" s="5"/>
    </row>
    <row r="340" spans="7:7" x14ac:dyDescent="0.25">
      <c r="G340" s="5"/>
    </row>
    <row r="341" spans="7:7" x14ac:dyDescent="0.25">
      <c r="G341" s="5"/>
    </row>
    <row r="342" spans="7:7" x14ac:dyDescent="0.25">
      <c r="G342" s="5"/>
    </row>
    <row r="343" spans="7:7" x14ac:dyDescent="0.25">
      <c r="G343" s="5"/>
    </row>
    <row r="344" spans="7:7" x14ac:dyDescent="0.25">
      <c r="G344" s="5"/>
    </row>
    <row r="345" spans="7:7" x14ac:dyDescent="0.25">
      <c r="G345" s="5"/>
    </row>
    <row r="346" spans="7:7" x14ac:dyDescent="0.25">
      <c r="G346" s="5"/>
    </row>
    <row r="347" spans="7:7" x14ac:dyDescent="0.25">
      <c r="G347" s="5"/>
    </row>
    <row r="348" spans="7:7" x14ac:dyDescent="0.25">
      <c r="G348" s="5"/>
    </row>
    <row r="349" spans="7:7" x14ac:dyDescent="0.25">
      <c r="G349" s="5"/>
    </row>
    <row r="350" spans="7:7" x14ac:dyDescent="0.25">
      <c r="G350" s="5"/>
    </row>
    <row r="351" spans="7:7" x14ac:dyDescent="0.25">
      <c r="G351" s="5"/>
    </row>
    <row r="352" spans="7:7" x14ac:dyDescent="0.25">
      <c r="G352" s="5"/>
    </row>
    <row r="353" spans="7:7" x14ac:dyDescent="0.25">
      <c r="G353" s="5"/>
    </row>
    <row r="354" spans="7:7" x14ac:dyDescent="0.25">
      <c r="G354" s="5"/>
    </row>
    <row r="355" spans="7:7" x14ac:dyDescent="0.25">
      <c r="G355" s="5"/>
    </row>
    <row r="356" spans="7:7" x14ac:dyDescent="0.25">
      <c r="G356" s="5"/>
    </row>
    <row r="357" spans="7:7" x14ac:dyDescent="0.25">
      <c r="G357" s="5"/>
    </row>
    <row r="358" spans="7:7" x14ac:dyDescent="0.25">
      <c r="G358" s="5"/>
    </row>
    <row r="359" spans="7:7" x14ac:dyDescent="0.25">
      <c r="G359" s="5"/>
    </row>
    <row r="360" spans="7:7" x14ac:dyDescent="0.25">
      <c r="G360" s="5"/>
    </row>
    <row r="361" spans="7:7" x14ac:dyDescent="0.25">
      <c r="G361" s="5"/>
    </row>
    <row r="362" spans="7:7" x14ac:dyDescent="0.25">
      <c r="G362" s="5"/>
    </row>
    <row r="363" spans="7:7" x14ac:dyDescent="0.25">
      <c r="G363" s="5"/>
    </row>
    <row r="364" spans="7:7" x14ac:dyDescent="0.25">
      <c r="G364" s="5"/>
    </row>
    <row r="365" spans="7:7" x14ac:dyDescent="0.25">
      <c r="G365" s="5"/>
    </row>
    <row r="366" spans="7:7" x14ac:dyDescent="0.25">
      <c r="G366" s="5"/>
    </row>
    <row r="367" spans="7:7" x14ac:dyDescent="0.25">
      <c r="G367" s="5"/>
    </row>
    <row r="368" spans="7:7" x14ac:dyDescent="0.25">
      <c r="G368" s="5"/>
    </row>
    <row r="369" spans="7:7" x14ac:dyDescent="0.25">
      <c r="G369" s="5"/>
    </row>
    <row r="370" spans="7:7" x14ac:dyDescent="0.25">
      <c r="G370" s="5"/>
    </row>
    <row r="371" spans="7:7" x14ac:dyDescent="0.25">
      <c r="G371" s="5"/>
    </row>
    <row r="372" spans="7:7" x14ac:dyDescent="0.25">
      <c r="G372" s="5"/>
    </row>
    <row r="373" spans="7:7" x14ac:dyDescent="0.25">
      <c r="G373" s="5"/>
    </row>
    <row r="374" spans="7:7" x14ac:dyDescent="0.25">
      <c r="G374" s="5"/>
    </row>
    <row r="375" spans="7:7" x14ac:dyDescent="0.25">
      <c r="G375" s="5"/>
    </row>
    <row r="376" spans="7:7" x14ac:dyDescent="0.25">
      <c r="G376" s="5"/>
    </row>
    <row r="377" spans="7:7" x14ac:dyDescent="0.25">
      <c r="G377" s="5"/>
    </row>
    <row r="378" spans="7:7" x14ac:dyDescent="0.25">
      <c r="G378" s="5"/>
    </row>
    <row r="379" spans="7:7" x14ac:dyDescent="0.25">
      <c r="G379" s="5"/>
    </row>
    <row r="380" spans="7:7" x14ac:dyDescent="0.25">
      <c r="G380" s="5"/>
    </row>
    <row r="381" spans="7:7" x14ac:dyDescent="0.25">
      <c r="G381" s="5"/>
    </row>
    <row r="382" spans="7:7" x14ac:dyDescent="0.25">
      <c r="G382" s="5"/>
    </row>
    <row r="383" spans="7:7" x14ac:dyDescent="0.25">
      <c r="G383" s="5"/>
    </row>
    <row r="384" spans="7:7" x14ac:dyDescent="0.25">
      <c r="G384" s="5"/>
    </row>
    <row r="385" spans="7:7" x14ac:dyDescent="0.25">
      <c r="G385" s="5"/>
    </row>
    <row r="386" spans="7:7" x14ac:dyDescent="0.25">
      <c r="G386" s="5"/>
    </row>
    <row r="387" spans="7:7" x14ac:dyDescent="0.25">
      <c r="G387" s="5"/>
    </row>
    <row r="388" spans="7:7" x14ac:dyDescent="0.25">
      <c r="G388" s="5"/>
    </row>
    <row r="389" spans="7:7" x14ac:dyDescent="0.25">
      <c r="G389" s="5"/>
    </row>
    <row r="390" spans="7:7" x14ac:dyDescent="0.25">
      <c r="G390" s="5"/>
    </row>
    <row r="391" spans="7:7" x14ac:dyDescent="0.25">
      <c r="G391" s="5"/>
    </row>
    <row r="392" spans="7:7" x14ac:dyDescent="0.25">
      <c r="G392" s="5"/>
    </row>
    <row r="393" spans="7:7" x14ac:dyDescent="0.25">
      <c r="G393" s="5"/>
    </row>
    <row r="394" spans="7:7" x14ac:dyDescent="0.25">
      <c r="G394" s="5"/>
    </row>
    <row r="395" spans="7:7" x14ac:dyDescent="0.25">
      <c r="G395" s="5"/>
    </row>
    <row r="396" spans="7:7" x14ac:dyDescent="0.25">
      <c r="G396" s="5"/>
    </row>
    <row r="397" spans="7:7" x14ac:dyDescent="0.25">
      <c r="G397" s="5"/>
    </row>
    <row r="398" spans="7:7" x14ac:dyDescent="0.25">
      <c r="G398" s="5"/>
    </row>
    <row r="399" spans="7:7" x14ac:dyDescent="0.25">
      <c r="G399" s="5"/>
    </row>
    <row r="400" spans="7:7" x14ac:dyDescent="0.25">
      <c r="G400" s="5"/>
    </row>
    <row r="401" spans="7:7" x14ac:dyDescent="0.25">
      <c r="G401" s="5"/>
    </row>
    <row r="402" spans="7:7" x14ac:dyDescent="0.25">
      <c r="G402" s="5"/>
    </row>
    <row r="403" spans="7:7" x14ac:dyDescent="0.25">
      <c r="G403" s="5"/>
    </row>
    <row r="404" spans="7:7" x14ac:dyDescent="0.25">
      <c r="G404" s="5"/>
    </row>
    <row r="405" spans="7:7" x14ac:dyDescent="0.25">
      <c r="G405" s="5"/>
    </row>
    <row r="406" spans="7:7" x14ac:dyDescent="0.25">
      <c r="G406" s="5"/>
    </row>
    <row r="407" spans="7:7" x14ac:dyDescent="0.25">
      <c r="G407" s="5"/>
    </row>
    <row r="408" spans="7:7" x14ac:dyDescent="0.25">
      <c r="G408" s="5"/>
    </row>
    <row r="409" spans="7:7" x14ac:dyDescent="0.25">
      <c r="G409" s="5"/>
    </row>
    <row r="410" spans="7:7" x14ac:dyDescent="0.25">
      <c r="G410" s="5"/>
    </row>
    <row r="411" spans="7:7" x14ac:dyDescent="0.25">
      <c r="G411" s="5"/>
    </row>
    <row r="412" spans="7:7" x14ac:dyDescent="0.25">
      <c r="G412" s="5"/>
    </row>
    <row r="413" spans="7:7" x14ac:dyDescent="0.25">
      <c r="G413" s="5"/>
    </row>
    <row r="414" spans="7:7" x14ac:dyDescent="0.25">
      <c r="G414" s="5"/>
    </row>
    <row r="415" spans="7:7" x14ac:dyDescent="0.25">
      <c r="G415" s="5"/>
    </row>
    <row r="416" spans="7:7" x14ac:dyDescent="0.25">
      <c r="G416" s="5"/>
    </row>
    <row r="417" spans="7:7" x14ac:dyDescent="0.25">
      <c r="G417" s="5"/>
    </row>
    <row r="418" spans="7:7" x14ac:dyDescent="0.25">
      <c r="G418" s="5"/>
    </row>
    <row r="419" spans="7:7" x14ac:dyDescent="0.25">
      <c r="G419" s="5"/>
    </row>
    <row r="420" spans="7:7" x14ac:dyDescent="0.25">
      <c r="G420" s="5"/>
    </row>
    <row r="421" spans="7:7" x14ac:dyDescent="0.25">
      <c r="G421" s="5"/>
    </row>
    <row r="422" spans="7:7" x14ac:dyDescent="0.25">
      <c r="G422" s="5"/>
    </row>
    <row r="423" spans="7:7" x14ac:dyDescent="0.25">
      <c r="G423" s="5"/>
    </row>
    <row r="424" spans="7:7" x14ac:dyDescent="0.25">
      <c r="G424" s="5"/>
    </row>
    <row r="425" spans="7:7" x14ac:dyDescent="0.25">
      <c r="G425" s="5"/>
    </row>
    <row r="426" spans="7:7" x14ac:dyDescent="0.25">
      <c r="G426" s="5"/>
    </row>
    <row r="427" spans="7:7" x14ac:dyDescent="0.25">
      <c r="G427" s="5"/>
    </row>
    <row r="428" spans="7:7" x14ac:dyDescent="0.25">
      <c r="G428" s="5"/>
    </row>
    <row r="429" spans="7:7" x14ac:dyDescent="0.25">
      <c r="G429" s="5"/>
    </row>
    <row r="430" spans="7:7" x14ac:dyDescent="0.25">
      <c r="G430" s="5"/>
    </row>
    <row r="431" spans="7:7" x14ac:dyDescent="0.25">
      <c r="G431" s="5"/>
    </row>
    <row r="432" spans="7:7" x14ac:dyDescent="0.25">
      <c r="G432" s="5"/>
    </row>
    <row r="433" spans="7:7" x14ac:dyDescent="0.25">
      <c r="G433" s="5"/>
    </row>
    <row r="434" spans="7:7" x14ac:dyDescent="0.25">
      <c r="G434" s="5"/>
    </row>
    <row r="435" spans="7:7" x14ac:dyDescent="0.25">
      <c r="G435" s="5"/>
    </row>
    <row r="436" spans="7:7" x14ac:dyDescent="0.25">
      <c r="G436" s="5"/>
    </row>
    <row r="437" spans="7:7" x14ac:dyDescent="0.25">
      <c r="G437" s="5"/>
    </row>
    <row r="438" spans="7:7" x14ac:dyDescent="0.25">
      <c r="G438" s="5"/>
    </row>
    <row r="439" spans="7:7" x14ac:dyDescent="0.25">
      <c r="G439" s="5"/>
    </row>
    <row r="440" spans="7:7" x14ac:dyDescent="0.25">
      <c r="G440" s="5"/>
    </row>
    <row r="441" spans="7:7" x14ac:dyDescent="0.25">
      <c r="G441" s="5"/>
    </row>
    <row r="442" spans="7:7" x14ac:dyDescent="0.25">
      <c r="G442" s="5"/>
    </row>
    <row r="443" spans="7:7" x14ac:dyDescent="0.25">
      <c r="G443" s="5"/>
    </row>
    <row r="444" spans="7:7" x14ac:dyDescent="0.25">
      <c r="G444" s="5"/>
    </row>
    <row r="445" spans="7:7" x14ac:dyDescent="0.25">
      <c r="G445" s="5"/>
    </row>
    <row r="446" spans="7:7" x14ac:dyDescent="0.25">
      <c r="G446" s="5"/>
    </row>
    <row r="447" spans="7:7" x14ac:dyDescent="0.25">
      <c r="G447" s="5"/>
    </row>
    <row r="448" spans="7:7" x14ac:dyDescent="0.25">
      <c r="G448" s="5"/>
    </row>
    <row r="449" spans="7:7" x14ac:dyDescent="0.25">
      <c r="G449" s="5"/>
    </row>
    <row r="450" spans="7:7" x14ac:dyDescent="0.25">
      <c r="G450" s="5"/>
    </row>
    <row r="451" spans="7:7" x14ac:dyDescent="0.25">
      <c r="G451" s="5"/>
    </row>
    <row r="452" spans="7:7" x14ac:dyDescent="0.25">
      <c r="G452" s="5"/>
    </row>
    <row r="453" spans="7:7" x14ac:dyDescent="0.25">
      <c r="G453" s="5"/>
    </row>
    <row r="454" spans="7:7" x14ac:dyDescent="0.25">
      <c r="G454" s="5"/>
    </row>
    <row r="455" spans="7:7" x14ac:dyDescent="0.25">
      <c r="G455" s="5"/>
    </row>
    <row r="456" spans="7:7" x14ac:dyDescent="0.25">
      <c r="G456" s="5"/>
    </row>
    <row r="457" spans="7:7" x14ac:dyDescent="0.25">
      <c r="G457" s="5"/>
    </row>
    <row r="458" spans="7:7" x14ac:dyDescent="0.25">
      <c r="G458" s="5"/>
    </row>
    <row r="459" spans="7:7" x14ac:dyDescent="0.25">
      <c r="G459" s="5"/>
    </row>
    <row r="460" spans="7:7" x14ac:dyDescent="0.25">
      <c r="G460" s="5"/>
    </row>
    <row r="461" spans="7:7" x14ac:dyDescent="0.25">
      <c r="G461" s="5"/>
    </row>
    <row r="462" spans="7:7" x14ac:dyDescent="0.25">
      <c r="G462" s="5"/>
    </row>
    <row r="463" spans="7:7" x14ac:dyDescent="0.25">
      <c r="G463" s="5"/>
    </row>
    <row r="464" spans="7:7" x14ac:dyDescent="0.25">
      <c r="G464" s="5"/>
    </row>
    <row r="465" spans="7:7" x14ac:dyDescent="0.25">
      <c r="G465" s="5"/>
    </row>
    <row r="466" spans="7:7" x14ac:dyDescent="0.25">
      <c r="G466" s="5"/>
    </row>
    <row r="467" spans="7:7" x14ac:dyDescent="0.25">
      <c r="G467" s="5"/>
    </row>
    <row r="468" spans="7:7" x14ac:dyDescent="0.25">
      <c r="G468" s="5"/>
    </row>
    <row r="469" spans="7:7" x14ac:dyDescent="0.25">
      <c r="G469" s="5"/>
    </row>
    <row r="470" spans="7:7" x14ac:dyDescent="0.25">
      <c r="G470" s="5"/>
    </row>
    <row r="471" spans="7:7" x14ac:dyDescent="0.25">
      <c r="G471" s="5"/>
    </row>
    <row r="472" spans="7:7" x14ac:dyDescent="0.25">
      <c r="G472" s="5"/>
    </row>
    <row r="473" spans="7:7" x14ac:dyDescent="0.25">
      <c r="G473" s="5"/>
    </row>
    <row r="474" spans="7:7" x14ac:dyDescent="0.25">
      <c r="G474" s="5"/>
    </row>
    <row r="475" spans="7:7" x14ac:dyDescent="0.25">
      <c r="G475" s="5"/>
    </row>
    <row r="476" spans="7:7" x14ac:dyDescent="0.25">
      <c r="G476" s="5"/>
    </row>
    <row r="477" spans="7:7" x14ac:dyDescent="0.25">
      <c r="G477" s="5"/>
    </row>
    <row r="478" spans="7:7" x14ac:dyDescent="0.25">
      <c r="G478" s="5"/>
    </row>
    <row r="479" spans="7:7" x14ac:dyDescent="0.25">
      <c r="G479" s="5"/>
    </row>
    <row r="480" spans="7:7" x14ac:dyDescent="0.25">
      <c r="G480" s="5"/>
    </row>
    <row r="481" spans="7:7" x14ac:dyDescent="0.25">
      <c r="G481" s="5"/>
    </row>
    <row r="482" spans="7:7" x14ac:dyDescent="0.25">
      <c r="G482" s="5"/>
    </row>
    <row r="483" spans="7:7" x14ac:dyDescent="0.25">
      <c r="G483" s="5"/>
    </row>
    <row r="484" spans="7:7" x14ac:dyDescent="0.25">
      <c r="G484" s="5"/>
    </row>
    <row r="485" spans="7:7" x14ac:dyDescent="0.25">
      <c r="G485" s="5"/>
    </row>
    <row r="486" spans="7:7" x14ac:dyDescent="0.25">
      <c r="G486" s="5"/>
    </row>
    <row r="487" spans="7:7" x14ac:dyDescent="0.25">
      <c r="G487" s="5"/>
    </row>
    <row r="488" spans="7:7" x14ac:dyDescent="0.25">
      <c r="G488" s="5"/>
    </row>
    <row r="489" spans="7:7" x14ac:dyDescent="0.25">
      <c r="G489" s="5"/>
    </row>
    <row r="490" spans="7:7" x14ac:dyDescent="0.25">
      <c r="G490" s="5"/>
    </row>
    <row r="491" spans="7:7" x14ac:dyDescent="0.25">
      <c r="G491" s="5"/>
    </row>
    <row r="492" spans="7:7" x14ac:dyDescent="0.25">
      <c r="G492" s="5"/>
    </row>
    <row r="493" spans="7:7" x14ac:dyDescent="0.25">
      <c r="G493" s="5"/>
    </row>
    <row r="494" spans="7:7" x14ac:dyDescent="0.25">
      <c r="G494" s="5"/>
    </row>
    <row r="495" spans="7:7" x14ac:dyDescent="0.25">
      <c r="G495" s="5"/>
    </row>
    <row r="496" spans="7:7" x14ac:dyDescent="0.25">
      <c r="G496" s="5"/>
    </row>
    <row r="497" spans="7:7" x14ac:dyDescent="0.25">
      <c r="G497" s="5"/>
    </row>
    <row r="498" spans="7:7" x14ac:dyDescent="0.25">
      <c r="G498" s="5"/>
    </row>
    <row r="499" spans="7:7" x14ac:dyDescent="0.25">
      <c r="G499" s="5"/>
    </row>
    <row r="500" spans="7:7" x14ac:dyDescent="0.25">
      <c r="G500" s="5"/>
    </row>
    <row r="501" spans="7:7" x14ac:dyDescent="0.25">
      <c r="G501" s="5"/>
    </row>
    <row r="502" spans="7:7" x14ac:dyDescent="0.25">
      <c r="G502" s="5"/>
    </row>
    <row r="503" spans="7:7" x14ac:dyDescent="0.25">
      <c r="G503" s="5"/>
    </row>
    <row r="504" spans="7:7" x14ac:dyDescent="0.25">
      <c r="G504" s="5"/>
    </row>
    <row r="505" spans="7:7" x14ac:dyDescent="0.25">
      <c r="G505" s="5"/>
    </row>
    <row r="506" spans="7:7" x14ac:dyDescent="0.25">
      <c r="G506" s="5"/>
    </row>
    <row r="507" spans="7:7" x14ac:dyDescent="0.25">
      <c r="G507" s="5"/>
    </row>
    <row r="508" spans="7:7" x14ac:dyDescent="0.25">
      <c r="G508" s="5"/>
    </row>
    <row r="509" spans="7:7" x14ac:dyDescent="0.25">
      <c r="G509" s="5"/>
    </row>
    <row r="510" spans="7:7" x14ac:dyDescent="0.25">
      <c r="G510" s="5"/>
    </row>
    <row r="511" spans="7:7" x14ac:dyDescent="0.25">
      <c r="G511" s="5"/>
    </row>
    <row r="512" spans="7:7" x14ac:dyDescent="0.25">
      <c r="G512" s="5"/>
    </row>
    <row r="513" spans="7:7" x14ac:dyDescent="0.25">
      <c r="G513" s="5"/>
    </row>
    <row r="514" spans="7:7" x14ac:dyDescent="0.25">
      <c r="G514" s="5"/>
    </row>
    <row r="515" spans="7:7" x14ac:dyDescent="0.25">
      <c r="G515" s="5"/>
    </row>
    <row r="516" spans="7:7" x14ac:dyDescent="0.25">
      <c r="G516" s="5"/>
    </row>
    <row r="517" spans="7:7" x14ac:dyDescent="0.25">
      <c r="G517" s="5"/>
    </row>
    <row r="518" spans="7:7" x14ac:dyDescent="0.25">
      <c r="G518" s="5"/>
    </row>
    <row r="519" spans="7:7" x14ac:dyDescent="0.25">
      <c r="G519" s="5"/>
    </row>
    <row r="520" spans="7:7" x14ac:dyDescent="0.25">
      <c r="G520" s="5"/>
    </row>
    <row r="521" spans="7:7" x14ac:dyDescent="0.25">
      <c r="G521" s="5"/>
    </row>
    <row r="522" spans="7:7" x14ac:dyDescent="0.25">
      <c r="G522" s="5"/>
    </row>
    <row r="523" spans="7:7" x14ac:dyDescent="0.25">
      <c r="G523" s="5"/>
    </row>
    <row r="524" spans="7:7" x14ac:dyDescent="0.25">
      <c r="G524" s="5"/>
    </row>
    <row r="525" spans="7:7" x14ac:dyDescent="0.25">
      <c r="G525" s="5"/>
    </row>
    <row r="526" spans="7:7" x14ac:dyDescent="0.25">
      <c r="G526" s="5"/>
    </row>
    <row r="527" spans="7:7" x14ac:dyDescent="0.25">
      <c r="G527" s="5"/>
    </row>
    <row r="528" spans="7:7" x14ac:dyDescent="0.25">
      <c r="G528" s="5"/>
    </row>
    <row r="529" spans="7:7" x14ac:dyDescent="0.25">
      <c r="G529" s="5"/>
    </row>
    <row r="530" spans="7:7" x14ac:dyDescent="0.25">
      <c r="G530" s="5"/>
    </row>
    <row r="531" spans="7:7" x14ac:dyDescent="0.25">
      <c r="G531" s="5"/>
    </row>
    <row r="532" spans="7:7" x14ac:dyDescent="0.25">
      <c r="G532" s="5"/>
    </row>
    <row r="533" spans="7:7" x14ac:dyDescent="0.25">
      <c r="G533" s="5"/>
    </row>
    <row r="534" spans="7:7" x14ac:dyDescent="0.25">
      <c r="G534" s="5"/>
    </row>
    <row r="535" spans="7:7" x14ac:dyDescent="0.25">
      <c r="G535" s="5"/>
    </row>
    <row r="536" spans="7:7" x14ac:dyDescent="0.25">
      <c r="G536" s="5"/>
    </row>
    <row r="537" spans="7:7" x14ac:dyDescent="0.25">
      <c r="G537" s="5"/>
    </row>
    <row r="538" spans="7:7" x14ac:dyDescent="0.25">
      <c r="G538" s="5"/>
    </row>
    <row r="539" spans="7:7" x14ac:dyDescent="0.25">
      <c r="G539" s="5"/>
    </row>
    <row r="540" spans="7:7" x14ac:dyDescent="0.25">
      <c r="G540" s="5"/>
    </row>
    <row r="541" spans="7:7" x14ac:dyDescent="0.25">
      <c r="G541" s="5"/>
    </row>
    <row r="542" spans="7:7" x14ac:dyDescent="0.25">
      <c r="G542" s="5"/>
    </row>
    <row r="543" spans="7:7" x14ac:dyDescent="0.25">
      <c r="G543" s="5"/>
    </row>
    <row r="544" spans="7:7" x14ac:dyDescent="0.25">
      <c r="G544" s="5"/>
    </row>
    <row r="545" spans="7:7" x14ac:dyDescent="0.25">
      <c r="G545" s="5"/>
    </row>
    <row r="546" spans="7:7" x14ac:dyDescent="0.25">
      <c r="G546" s="5"/>
    </row>
    <row r="547" spans="7:7" x14ac:dyDescent="0.25">
      <c r="G547" s="5"/>
    </row>
    <row r="548" spans="7:7" x14ac:dyDescent="0.25">
      <c r="G548" s="5"/>
    </row>
    <row r="549" spans="7:7" x14ac:dyDescent="0.25">
      <c r="G549" s="5"/>
    </row>
    <row r="550" spans="7:7" x14ac:dyDescent="0.25">
      <c r="G550" s="5"/>
    </row>
    <row r="551" spans="7:7" x14ac:dyDescent="0.25">
      <c r="G551" s="5"/>
    </row>
    <row r="552" spans="7:7" x14ac:dyDescent="0.25">
      <c r="G552" s="5"/>
    </row>
    <row r="553" spans="7:7" x14ac:dyDescent="0.25">
      <c r="G553" s="5"/>
    </row>
    <row r="554" spans="7:7" x14ac:dyDescent="0.25">
      <c r="G554" s="5"/>
    </row>
    <row r="555" spans="7:7" x14ac:dyDescent="0.25">
      <c r="G555" s="5"/>
    </row>
    <row r="556" spans="7:7" x14ac:dyDescent="0.25">
      <c r="G556" s="5"/>
    </row>
    <row r="557" spans="7:7" x14ac:dyDescent="0.25">
      <c r="G557" s="5"/>
    </row>
    <row r="558" spans="7:7" x14ac:dyDescent="0.25">
      <c r="G558" s="5"/>
    </row>
    <row r="559" spans="7:7" x14ac:dyDescent="0.25">
      <c r="G559" s="5"/>
    </row>
    <row r="560" spans="7:7" x14ac:dyDescent="0.25">
      <c r="G560" s="5"/>
    </row>
    <row r="561" spans="7:7" x14ac:dyDescent="0.25">
      <c r="G561" s="5"/>
    </row>
    <row r="562" spans="7:7" x14ac:dyDescent="0.25">
      <c r="G562" s="5"/>
    </row>
    <row r="563" spans="7:7" x14ac:dyDescent="0.25">
      <c r="G563" s="5"/>
    </row>
    <row r="564" spans="7:7" x14ac:dyDescent="0.25">
      <c r="G564" s="5"/>
    </row>
    <row r="565" spans="7:7" x14ac:dyDescent="0.25">
      <c r="G565" s="5"/>
    </row>
    <row r="566" spans="7:7" x14ac:dyDescent="0.25">
      <c r="G566" s="5"/>
    </row>
    <row r="567" spans="7:7" x14ac:dyDescent="0.25">
      <c r="G567" s="5"/>
    </row>
    <row r="568" spans="7:7" x14ac:dyDescent="0.25">
      <c r="G568" s="5"/>
    </row>
    <row r="569" spans="7:7" x14ac:dyDescent="0.25">
      <c r="G569" s="5"/>
    </row>
    <row r="570" spans="7:7" x14ac:dyDescent="0.25">
      <c r="G570" s="5"/>
    </row>
    <row r="571" spans="7:7" x14ac:dyDescent="0.25">
      <c r="G571" s="5"/>
    </row>
    <row r="572" spans="7:7" x14ac:dyDescent="0.25">
      <c r="G572" s="5"/>
    </row>
    <row r="573" spans="7:7" x14ac:dyDescent="0.25">
      <c r="G573" s="5"/>
    </row>
    <row r="574" spans="7:7" x14ac:dyDescent="0.25">
      <c r="G574" s="5"/>
    </row>
    <row r="575" spans="7:7" x14ac:dyDescent="0.25">
      <c r="G575" s="5"/>
    </row>
    <row r="576" spans="7:7" x14ac:dyDescent="0.25">
      <c r="G576" s="5"/>
    </row>
    <row r="577" spans="7:7" x14ac:dyDescent="0.25">
      <c r="G577" s="5"/>
    </row>
    <row r="578" spans="7:7" x14ac:dyDescent="0.25">
      <c r="G578" s="5"/>
    </row>
    <row r="579" spans="7:7" x14ac:dyDescent="0.25">
      <c r="G579" s="5"/>
    </row>
    <row r="580" spans="7:7" x14ac:dyDescent="0.25">
      <c r="G580" s="5"/>
    </row>
    <row r="581" spans="7:7" x14ac:dyDescent="0.25">
      <c r="G581" s="5"/>
    </row>
    <row r="582" spans="7:7" x14ac:dyDescent="0.25">
      <c r="G582" s="5"/>
    </row>
    <row r="583" spans="7:7" x14ac:dyDescent="0.25">
      <c r="G583" s="5"/>
    </row>
    <row r="584" spans="7:7" x14ac:dyDescent="0.25">
      <c r="G584" s="5"/>
    </row>
    <row r="585" spans="7:7" x14ac:dyDescent="0.25">
      <c r="G585" s="5"/>
    </row>
    <row r="586" spans="7:7" x14ac:dyDescent="0.25">
      <c r="G586" s="5"/>
    </row>
    <row r="587" spans="7:7" x14ac:dyDescent="0.25">
      <c r="G587" s="5"/>
    </row>
    <row r="588" spans="7:7" x14ac:dyDescent="0.25">
      <c r="G588" s="5"/>
    </row>
    <row r="589" spans="7:7" x14ac:dyDescent="0.25">
      <c r="G589" s="5"/>
    </row>
    <row r="590" spans="7:7" x14ac:dyDescent="0.25">
      <c r="G590" s="5"/>
    </row>
    <row r="591" spans="7:7" x14ac:dyDescent="0.25">
      <c r="G591" s="5"/>
    </row>
    <row r="592" spans="7:7" x14ac:dyDescent="0.25">
      <c r="G592" s="5"/>
    </row>
    <row r="593" spans="7:7" x14ac:dyDescent="0.25">
      <c r="G593" s="5"/>
    </row>
    <row r="594" spans="7:7" x14ac:dyDescent="0.25">
      <c r="G594" s="5"/>
    </row>
    <row r="595" spans="7:7" x14ac:dyDescent="0.25">
      <c r="G595" s="5"/>
    </row>
    <row r="596" spans="7:7" x14ac:dyDescent="0.25">
      <c r="G596" s="5"/>
    </row>
    <row r="597" spans="7:7" x14ac:dyDescent="0.25">
      <c r="G597" s="5"/>
    </row>
    <row r="598" spans="7:7" x14ac:dyDescent="0.25">
      <c r="G598" s="5"/>
    </row>
    <row r="599" spans="7:7" x14ac:dyDescent="0.25">
      <c r="G599" s="5"/>
    </row>
    <row r="600" spans="7:7" x14ac:dyDescent="0.25">
      <c r="G600" s="5"/>
    </row>
    <row r="601" spans="7:7" x14ac:dyDescent="0.25">
      <c r="G601" s="5"/>
    </row>
    <row r="602" spans="7:7" x14ac:dyDescent="0.25">
      <c r="G602" s="5"/>
    </row>
  </sheetData>
  <sheetProtection algorithmName="SHA-512" hashValue="MabBGSzLqxHA3HK25gOr3SPaKZiYGr8aNI8RbfNokqg3J7C4HsHa62Vp4SovVkKciCsltzq6oTqyS1PIa6dBmw==" saltValue="sukQGyIXKiT5fUNy9u0oRw==" spinCount="100000" sheet="1" objects="1" scenarios="1"/>
  <protectedRanges>
    <protectedRange sqref="W1:AO1" name="prod_titles"/>
    <protectedRange sqref="W3:AO48 W1:AO1" name="custom_prods"/>
  </protectedRanges>
  <phoneticPr fontId="13" type="noConversion"/>
  <pageMargins left="0.7" right="0.7" top="0.75" bottom="0.75" header="0.3" footer="0.3"/>
  <pageSetup paperSize="9" scale="38" fitToHeight="4" orientation="portrait" horizontalDpi="300" verticalDpi="300"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9D70-EDFE-4891-86A6-80887626B72A}">
  <sheetPr codeName="Sheet5">
    <tabColor theme="0" tint="-0.249977111117893"/>
    <pageSetUpPr fitToPage="1"/>
  </sheetPr>
  <dimension ref="A1:AG46"/>
  <sheetViews>
    <sheetView zoomScaleNormal="100" workbookViewId="0">
      <selection activeCell="B2" sqref="B2"/>
    </sheetView>
  </sheetViews>
  <sheetFormatPr defaultRowHeight="15" x14ac:dyDescent="0.25"/>
  <cols>
    <col min="1" max="1" width="4.85546875" customWidth="1"/>
    <col min="2" max="2" width="28.5703125" customWidth="1"/>
    <col min="3" max="5" width="32.42578125" customWidth="1"/>
  </cols>
  <sheetData>
    <row r="1" spans="1:30" ht="63.75" customHeight="1" x14ac:dyDescent="0.25">
      <c r="A1" s="405"/>
      <c r="B1" s="405"/>
      <c r="C1" s="405"/>
      <c r="D1" s="405"/>
      <c r="E1" s="405"/>
      <c r="F1" s="405"/>
      <c r="G1" s="405"/>
      <c r="H1" s="405"/>
      <c r="I1" s="405"/>
      <c r="J1" s="405"/>
      <c r="K1" s="405"/>
      <c r="L1" s="177"/>
      <c r="M1" s="177"/>
      <c r="N1" s="177"/>
      <c r="O1" s="177"/>
      <c r="P1" s="177"/>
      <c r="Q1" s="177"/>
      <c r="R1" s="177"/>
      <c r="S1" s="177"/>
      <c r="T1" s="177"/>
      <c r="U1" s="177"/>
      <c r="V1" s="177"/>
      <c r="W1" s="177"/>
      <c r="X1" s="177"/>
      <c r="Y1" s="177"/>
      <c r="Z1" s="177"/>
      <c r="AA1" s="177"/>
      <c r="AB1" s="177"/>
      <c r="AC1" s="177"/>
      <c r="AD1" s="177"/>
    </row>
    <row r="2" spans="1:30" ht="18.75" x14ac:dyDescent="0.3">
      <c r="A2" s="128"/>
      <c r="B2" s="128"/>
      <c r="C2" s="128"/>
      <c r="D2" s="128"/>
      <c r="E2" s="128"/>
      <c r="F2" s="128"/>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0" ht="18.600000000000001" customHeight="1" x14ac:dyDescent="0.25">
      <c r="A3" s="177"/>
      <c r="B3" s="411" t="s">
        <v>395</v>
      </c>
      <c r="C3" s="411"/>
      <c r="D3" s="411"/>
      <c r="E3" s="411"/>
      <c r="F3" s="411"/>
      <c r="G3" s="411"/>
      <c r="H3" s="411"/>
      <c r="I3" s="411"/>
      <c r="J3" s="177"/>
      <c r="K3" s="177"/>
      <c r="L3" s="177"/>
      <c r="M3" s="177"/>
      <c r="N3" s="177"/>
      <c r="O3" s="177"/>
      <c r="P3" s="177"/>
      <c r="Q3" s="177"/>
      <c r="R3" s="177"/>
      <c r="S3" s="177"/>
      <c r="T3" s="177"/>
      <c r="U3" s="177"/>
      <c r="V3" s="177"/>
      <c r="W3" s="177"/>
      <c r="X3" s="177"/>
      <c r="Y3" s="177"/>
      <c r="Z3" s="177"/>
      <c r="AA3" s="177"/>
      <c r="AB3" s="177"/>
      <c r="AC3" s="177"/>
      <c r="AD3" s="177"/>
    </row>
    <row r="4" spans="1:30" ht="124.5" customHeight="1" x14ac:dyDescent="0.25">
      <c r="A4" s="177"/>
      <c r="B4" s="411"/>
      <c r="C4" s="411"/>
      <c r="D4" s="411"/>
      <c r="E4" s="411"/>
      <c r="F4" s="411"/>
      <c r="G4" s="411"/>
      <c r="H4" s="411"/>
      <c r="I4" s="411"/>
      <c r="J4" s="177"/>
      <c r="K4" s="177"/>
      <c r="L4" s="177"/>
      <c r="M4" s="177"/>
      <c r="N4" s="177"/>
      <c r="O4" s="177"/>
      <c r="P4" s="177"/>
      <c r="Q4" s="177"/>
      <c r="R4" s="177"/>
      <c r="S4" s="177"/>
      <c r="T4" s="177"/>
      <c r="U4" s="177"/>
      <c r="V4" s="177"/>
      <c r="W4" s="177"/>
      <c r="X4" s="177"/>
      <c r="Y4" s="177"/>
      <c r="Z4" s="177"/>
      <c r="AA4" s="177"/>
      <c r="AB4" s="177"/>
      <c r="AC4" s="177"/>
      <c r="AD4" s="177"/>
    </row>
    <row r="5" spans="1:30" ht="18.75" x14ac:dyDescent="0.3">
      <c r="A5" s="128"/>
      <c r="B5" s="128"/>
      <c r="C5" s="128"/>
      <c r="D5" s="128"/>
      <c r="E5" s="128"/>
      <c r="F5" s="128"/>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1:30" ht="18.75" x14ac:dyDescent="0.3">
      <c r="A6" s="128"/>
      <c r="B6" s="128" t="s">
        <v>309</v>
      </c>
      <c r="C6" s="128"/>
      <c r="D6" s="128"/>
      <c r="E6" s="128"/>
      <c r="F6" s="128"/>
      <c r="G6" s="177"/>
      <c r="H6" s="177"/>
      <c r="I6" s="177"/>
      <c r="J6" s="177"/>
      <c r="K6" s="177"/>
      <c r="L6" s="177"/>
      <c r="M6" s="177"/>
      <c r="N6" s="177"/>
      <c r="O6" s="177"/>
      <c r="P6" s="177"/>
      <c r="Q6" s="177"/>
      <c r="R6" s="177"/>
      <c r="S6" s="177"/>
      <c r="T6" s="177"/>
      <c r="U6" s="177"/>
      <c r="V6" s="177"/>
      <c r="W6" s="177"/>
      <c r="X6" s="177"/>
      <c r="Y6" s="177"/>
      <c r="Z6" s="177"/>
      <c r="AA6" s="177"/>
      <c r="AB6" s="177"/>
      <c r="AC6" s="177"/>
      <c r="AD6" s="177"/>
    </row>
    <row r="7" spans="1:30" ht="18.75" x14ac:dyDescent="0.3">
      <c r="A7" s="128"/>
      <c r="B7" s="128"/>
      <c r="C7" s="128"/>
      <c r="D7" s="128"/>
      <c r="E7" s="128"/>
      <c r="F7" s="128"/>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1:30" ht="18.75" x14ac:dyDescent="0.3">
      <c r="A8" s="352"/>
      <c r="B8" s="353" t="s">
        <v>310</v>
      </c>
      <c r="C8" s="352"/>
      <c r="D8" s="352"/>
      <c r="E8" s="352"/>
      <c r="F8" s="352"/>
      <c r="G8" s="354"/>
      <c r="H8" s="354"/>
      <c r="I8" s="354"/>
      <c r="J8" s="354"/>
      <c r="K8" s="354"/>
      <c r="L8" s="177"/>
      <c r="M8" s="177"/>
      <c r="N8" s="177"/>
      <c r="O8" s="177"/>
      <c r="P8" s="177"/>
      <c r="Q8" s="177"/>
      <c r="R8" s="177"/>
      <c r="S8" s="177"/>
      <c r="T8" s="177"/>
      <c r="U8" s="177"/>
      <c r="V8" s="177"/>
      <c r="W8" s="177"/>
      <c r="X8" s="177"/>
      <c r="Y8" s="177"/>
      <c r="Z8" s="177"/>
      <c r="AA8" s="177"/>
      <c r="AB8" s="177"/>
      <c r="AC8" s="177"/>
      <c r="AD8" s="177"/>
    </row>
    <row r="9" spans="1:30" ht="184.5" customHeight="1" x14ac:dyDescent="0.3">
      <c r="A9" s="128"/>
      <c r="B9" s="409" t="s">
        <v>400</v>
      </c>
      <c r="C9" s="410"/>
      <c r="D9" s="410"/>
      <c r="E9" s="410"/>
      <c r="F9" s="410"/>
      <c r="G9" s="410"/>
      <c r="H9" s="410"/>
      <c r="I9" s="410"/>
      <c r="J9" s="177"/>
      <c r="K9" s="177"/>
      <c r="L9" s="177"/>
      <c r="M9" s="177"/>
      <c r="N9" s="177"/>
      <c r="O9" s="177"/>
      <c r="P9" s="177"/>
      <c r="Q9" s="177"/>
      <c r="R9" s="177"/>
      <c r="S9" s="177"/>
      <c r="T9" s="177"/>
      <c r="U9" s="177"/>
      <c r="V9" s="177"/>
      <c r="W9" s="177"/>
      <c r="X9" s="177"/>
      <c r="Y9" s="177"/>
      <c r="Z9" s="177"/>
      <c r="AA9" s="177"/>
      <c r="AB9" s="177"/>
      <c r="AC9" s="177"/>
      <c r="AD9" s="177"/>
    </row>
    <row r="10" spans="1:30" ht="18.75" x14ac:dyDescent="0.3">
      <c r="A10" s="128"/>
      <c r="B10" s="128"/>
      <c r="C10" s="128"/>
      <c r="D10" s="128"/>
      <c r="E10" s="128"/>
      <c r="F10" s="128"/>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row>
    <row r="11" spans="1:30" ht="18.75" x14ac:dyDescent="0.3">
      <c r="A11" s="352"/>
      <c r="B11" s="353" t="s">
        <v>311</v>
      </c>
      <c r="C11" s="352"/>
      <c r="D11" s="352"/>
      <c r="E11" s="352"/>
      <c r="F11" s="352"/>
      <c r="G11" s="354"/>
      <c r="H11" s="354"/>
      <c r="I11" s="354"/>
      <c r="J11" s="354"/>
      <c r="K11" s="354"/>
      <c r="L11" s="177"/>
      <c r="M11" s="177"/>
      <c r="N11" s="177"/>
      <c r="O11" s="177"/>
      <c r="P11" s="177"/>
      <c r="Q11" s="177"/>
      <c r="R11" s="177"/>
      <c r="S11" s="177"/>
      <c r="T11" s="177"/>
      <c r="U11" s="177"/>
      <c r="V11" s="177"/>
      <c r="W11" s="177"/>
      <c r="X11" s="177"/>
      <c r="Y11" s="177"/>
      <c r="Z11" s="177"/>
      <c r="AA11" s="177"/>
      <c r="AB11" s="177"/>
      <c r="AC11" s="177"/>
      <c r="AD11" s="177"/>
    </row>
    <row r="12" spans="1:30" ht="18.75" x14ac:dyDescent="0.3">
      <c r="A12" s="128"/>
      <c r="B12" s="408" t="s">
        <v>313</v>
      </c>
      <c r="C12" s="408"/>
      <c r="D12" s="408"/>
      <c r="E12" s="408"/>
      <c r="F12" s="408"/>
      <c r="G12" s="408"/>
      <c r="H12" s="408"/>
      <c r="I12" s="408"/>
      <c r="J12" s="177"/>
      <c r="K12" s="177"/>
      <c r="L12" s="177"/>
      <c r="M12" s="177"/>
      <c r="N12" s="177"/>
      <c r="O12" s="177"/>
      <c r="P12" s="177"/>
      <c r="Q12" s="177"/>
      <c r="R12" s="177"/>
      <c r="S12" s="177"/>
      <c r="T12" s="177"/>
      <c r="U12" s="177"/>
      <c r="V12" s="177"/>
      <c r="W12" s="177"/>
      <c r="X12" s="177"/>
      <c r="Y12" s="177"/>
      <c r="Z12" s="177"/>
      <c r="AA12" s="177"/>
      <c r="AB12" s="177"/>
      <c r="AC12" s="177"/>
      <c r="AD12" s="177"/>
    </row>
    <row r="13" spans="1:30" ht="50.25" customHeight="1" x14ac:dyDescent="0.3">
      <c r="A13" s="128"/>
      <c r="B13" s="406"/>
      <c r="C13" s="407"/>
      <c r="D13" s="407"/>
      <c r="E13" s="407"/>
      <c r="F13" s="407"/>
      <c r="G13" s="407"/>
      <c r="H13" s="407"/>
      <c r="I13" s="407"/>
      <c r="J13" s="177"/>
      <c r="K13" s="177"/>
      <c r="L13" s="177"/>
      <c r="M13" s="177"/>
      <c r="N13" s="177"/>
      <c r="O13" s="177"/>
      <c r="P13" s="177"/>
      <c r="Q13" s="177"/>
      <c r="R13" s="177"/>
      <c r="S13" s="177"/>
      <c r="T13" s="177"/>
      <c r="U13" s="177"/>
      <c r="V13" s="177"/>
      <c r="W13" s="177"/>
      <c r="X13" s="177"/>
      <c r="Y13" s="177"/>
      <c r="Z13" s="177"/>
      <c r="AA13" s="177"/>
      <c r="AB13" s="177"/>
      <c r="AC13" s="177"/>
      <c r="AD13" s="177"/>
    </row>
    <row r="14" spans="1:30" ht="18.75" x14ac:dyDescent="0.3">
      <c r="A14" s="128"/>
      <c r="B14" s="128"/>
      <c r="C14" s="128"/>
      <c r="D14" s="128"/>
      <c r="E14" s="128"/>
      <c r="F14" s="128"/>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row>
    <row r="15" spans="1:30" ht="18.75" x14ac:dyDescent="0.3">
      <c r="A15" s="352"/>
      <c r="B15" s="353" t="s">
        <v>312</v>
      </c>
      <c r="C15" s="352"/>
      <c r="D15" s="352"/>
      <c r="E15" s="352"/>
      <c r="F15" s="352"/>
      <c r="G15" s="354"/>
      <c r="H15" s="354"/>
      <c r="I15" s="354"/>
      <c r="J15" s="354"/>
      <c r="K15" s="354"/>
      <c r="L15" s="177"/>
      <c r="M15" s="177"/>
      <c r="N15" s="177"/>
      <c r="O15" s="177"/>
      <c r="P15" s="177"/>
      <c r="Q15" s="177"/>
      <c r="R15" s="177"/>
      <c r="S15" s="177"/>
      <c r="T15" s="177"/>
      <c r="U15" s="177"/>
      <c r="V15" s="177"/>
      <c r="W15" s="177"/>
      <c r="X15" s="177"/>
      <c r="Y15" s="177"/>
      <c r="Z15" s="177"/>
      <c r="AA15" s="177"/>
      <c r="AB15" s="177"/>
      <c r="AC15" s="177"/>
      <c r="AD15" s="177"/>
    </row>
    <row r="16" spans="1:30" ht="41.45" customHeight="1" x14ac:dyDescent="0.3">
      <c r="A16" s="128"/>
      <c r="B16" s="409" t="s">
        <v>405</v>
      </c>
      <c r="C16" s="410"/>
      <c r="D16" s="410"/>
      <c r="E16" s="410"/>
      <c r="F16" s="128"/>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row>
    <row r="17" spans="1:33" ht="18.75" x14ac:dyDescent="0.3">
      <c r="A17" s="128"/>
      <c r="B17" s="128"/>
      <c r="C17" s="128"/>
      <c r="D17" s="128"/>
      <c r="E17" s="128"/>
      <c r="F17" s="128"/>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row>
    <row r="18" spans="1:33" ht="15" customHeight="1" x14ac:dyDescent="0.25">
      <c r="A18" s="404" t="s">
        <v>404</v>
      </c>
      <c r="B18" s="404"/>
      <c r="C18" s="404"/>
      <c r="D18" s="404"/>
      <c r="E18" s="404"/>
      <c r="F18" s="404"/>
      <c r="G18" s="404"/>
      <c r="H18" s="404"/>
      <c r="I18" s="404"/>
      <c r="J18" s="404"/>
      <c r="K18" s="404"/>
      <c r="L18" s="355"/>
      <c r="M18" s="355"/>
      <c r="N18" s="355"/>
      <c r="O18" s="355"/>
      <c r="P18" s="355"/>
      <c r="Q18" s="355"/>
      <c r="R18" s="355"/>
      <c r="S18" s="177"/>
      <c r="T18" s="177"/>
      <c r="U18" s="177"/>
      <c r="V18" s="177"/>
      <c r="W18" s="177"/>
      <c r="X18" s="177"/>
      <c r="Y18" s="177"/>
      <c r="Z18" s="177"/>
      <c r="AA18" s="177"/>
      <c r="AB18" s="177"/>
      <c r="AC18" s="177"/>
      <c r="AD18" s="177"/>
      <c r="AE18" s="177"/>
      <c r="AF18" s="177"/>
      <c r="AG18" s="177"/>
    </row>
    <row r="19" spans="1:33" ht="15" customHeight="1" x14ac:dyDescent="0.25">
      <c r="A19" s="404"/>
      <c r="B19" s="404"/>
      <c r="C19" s="404"/>
      <c r="D19" s="404"/>
      <c r="E19" s="404"/>
      <c r="F19" s="404"/>
      <c r="G19" s="404"/>
      <c r="H19" s="404"/>
      <c r="I19" s="404"/>
      <c r="J19" s="404"/>
      <c r="K19" s="404"/>
      <c r="L19" s="355"/>
      <c r="M19" s="355"/>
      <c r="N19" s="355"/>
      <c r="O19" s="355"/>
      <c r="P19" s="355"/>
      <c r="Q19" s="355"/>
      <c r="R19" s="355"/>
      <c r="S19" s="177"/>
      <c r="T19" s="177"/>
      <c r="U19" s="177"/>
      <c r="V19" s="177"/>
      <c r="W19" s="177"/>
      <c r="X19" s="177"/>
      <c r="Y19" s="177"/>
      <c r="Z19" s="177"/>
      <c r="AA19" s="177"/>
      <c r="AB19" s="177"/>
      <c r="AC19" s="177"/>
      <c r="AD19" s="177"/>
      <c r="AE19" s="177"/>
      <c r="AF19" s="177"/>
      <c r="AG19" s="177"/>
    </row>
    <row r="20" spans="1:33" ht="121.7" customHeight="1" x14ac:dyDescent="0.25">
      <c r="A20" s="404"/>
      <c r="B20" s="404"/>
      <c r="C20" s="404"/>
      <c r="D20" s="404"/>
      <c r="E20" s="404"/>
      <c r="F20" s="404"/>
      <c r="G20" s="404"/>
      <c r="H20" s="404"/>
      <c r="I20" s="404"/>
      <c r="J20" s="404"/>
      <c r="K20" s="404"/>
      <c r="L20" s="355"/>
      <c r="M20" s="355"/>
      <c r="N20" s="355"/>
      <c r="O20" s="355"/>
      <c r="P20" s="355"/>
      <c r="Q20" s="355"/>
      <c r="R20" s="355"/>
      <c r="S20" s="177"/>
      <c r="T20" s="177"/>
      <c r="U20" s="177"/>
      <c r="V20" s="177"/>
      <c r="W20" s="177"/>
      <c r="X20" s="177"/>
      <c r="Y20" s="177"/>
      <c r="Z20" s="177"/>
      <c r="AA20" s="177"/>
      <c r="AB20" s="177"/>
      <c r="AC20" s="177"/>
      <c r="AD20" s="177"/>
      <c r="AE20" s="177"/>
      <c r="AF20" s="177"/>
      <c r="AG20" s="177"/>
    </row>
    <row r="21" spans="1:33" ht="18.75" x14ac:dyDescent="0.3">
      <c r="A21" s="128"/>
      <c r="B21" s="128"/>
      <c r="C21" s="128"/>
      <c r="D21" s="128"/>
      <c r="E21" s="128"/>
      <c r="F21" s="128"/>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row>
    <row r="22" spans="1:33" ht="18.75" x14ac:dyDescent="0.3">
      <c r="A22" s="128"/>
      <c r="B22" s="128"/>
      <c r="C22" s="128"/>
      <c r="D22" s="128"/>
      <c r="E22" s="128"/>
      <c r="F22" s="128"/>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row>
    <row r="23" spans="1:33" ht="18.75" x14ac:dyDescent="0.3">
      <c r="A23" s="128"/>
      <c r="B23" s="177"/>
      <c r="C23" s="128"/>
      <c r="D23" s="128"/>
      <c r="E23" s="128"/>
      <c r="F23" s="128"/>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row>
    <row r="24" spans="1:33" ht="18.75" x14ac:dyDescent="0.3">
      <c r="A24" s="128"/>
      <c r="B24" s="177"/>
      <c r="C24" s="128"/>
      <c r="D24" s="128"/>
      <c r="E24" s="128"/>
      <c r="F24" s="128"/>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row>
    <row r="25" spans="1:33" ht="18.75" x14ac:dyDescent="0.3">
      <c r="A25" s="128"/>
      <c r="B25" s="177"/>
      <c r="C25" s="128"/>
      <c r="D25" s="128"/>
      <c r="E25" s="128"/>
      <c r="F25" s="128"/>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row>
    <row r="26" spans="1:33" ht="18.75" x14ac:dyDescent="0.3">
      <c r="A26" s="128"/>
      <c r="B26" s="177"/>
      <c r="C26" s="128"/>
      <c r="D26" s="128"/>
      <c r="E26" s="128"/>
      <c r="F26" s="128"/>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row>
    <row r="27" spans="1:33" ht="18.75" x14ac:dyDescent="0.3">
      <c r="A27" s="128"/>
      <c r="B27" s="177"/>
      <c r="C27" s="241"/>
      <c r="D27" s="241"/>
      <c r="E27" s="128"/>
      <c r="F27" s="128"/>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row>
    <row r="28" spans="1:33" ht="18.75" x14ac:dyDescent="0.25">
      <c r="A28" s="242"/>
      <c r="B28" s="177"/>
      <c r="C28" s="177"/>
      <c r="D28" s="177"/>
      <c r="E28" s="177"/>
      <c r="F28" s="242"/>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row>
    <row r="29" spans="1:33" ht="18.75" x14ac:dyDescent="0.3">
      <c r="A29" s="128"/>
      <c r="B29" s="177"/>
      <c r="C29" s="177"/>
      <c r="D29" s="177"/>
      <c r="E29" s="177"/>
      <c r="F29" s="128"/>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row>
    <row r="30" spans="1:33" ht="18.75" x14ac:dyDescent="0.3">
      <c r="A30" s="128"/>
      <c r="B30" s="177"/>
      <c r="C30" s="177"/>
      <c r="D30" s="177"/>
      <c r="E30" s="177"/>
      <c r="F30" s="128"/>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row>
    <row r="31" spans="1:33" ht="18.75" x14ac:dyDescent="0.3">
      <c r="A31" s="128"/>
      <c r="B31" s="177"/>
      <c r="C31" s="177"/>
      <c r="D31" s="177"/>
      <c r="E31" s="177"/>
      <c r="F31" s="128"/>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row>
    <row r="32" spans="1:33" ht="18.75" x14ac:dyDescent="0.3">
      <c r="A32" s="128"/>
      <c r="B32" s="177"/>
      <c r="C32" s="177"/>
      <c r="D32" s="177"/>
      <c r="E32" s="177"/>
      <c r="F32" s="128"/>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row>
    <row r="33" spans="1:30" ht="18.75" x14ac:dyDescent="0.3">
      <c r="A33" s="128"/>
      <c r="B33" s="247"/>
      <c r="C33" s="177"/>
      <c r="D33" s="177"/>
      <c r="E33" s="177"/>
      <c r="F33" s="243"/>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row>
    <row r="34" spans="1:30" ht="18.75" x14ac:dyDescent="0.3">
      <c r="A34" s="128"/>
      <c r="B34" s="248"/>
      <c r="C34" s="177"/>
      <c r="D34" s="177"/>
      <c r="E34" s="177"/>
      <c r="F34" s="243"/>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row>
    <row r="35" spans="1:30" ht="18.75" x14ac:dyDescent="0.3">
      <c r="A35" s="128"/>
      <c r="B35" s="249"/>
      <c r="C35" s="177"/>
      <c r="D35" s="177"/>
      <c r="E35" s="177"/>
      <c r="F35" s="243"/>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row>
    <row r="36" spans="1:30" ht="18.75" x14ac:dyDescent="0.3">
      <c r="A36" s="128"/>
      <c r="B36" s="249"/>
      <c r="C36" s="177"/>
      <c r="D36" s="177"/>
      <c r="E36" s="177"/>
      <c r="F36" s="244"/>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row>
    <row r="37" spans="1:30" ht="18.75" x14ac:dyDescent="0.3">
      <c r="A37" s="128"/>
      <c r="B37" s="246"/>
      <c r="C37" s="177"/>
      <c r="D37" s="177"/>
      <c r="E37" s="177"/>
      <c r="F37" s="128"/>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row>
    <row r="38" spans="1:30" ht="18.75" x14ac:dyDescent="0.3">
      <c r="A38" s="128"/>
      <c r="B38" s="177"/>
      <c r="C38" s="248"/>
      <c r="D38" s="248"/>
      <c r="E38" s="128"/>
      <c r="F38" s="128"/>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row>
    <row r="39" spans="1:30" ht="18.75" x14ac:dyDescent="0.3">
      <c r="A39" s="128"/>
      <c r="B39" s="128"/>
      <c r="C39" s="248"/>
      <c r="D39" s="248"/>
      <c r="E39" s="128"/>
      <c r="F39" s="128"/>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row>
    <row r="40" spans="1:30" ht="18.75" x14ac:dyDescent="0.3">
      <c r="A40" s="128"/>
      <c r="B40" s="128"/>
      <c r="C40" s="249"/>
      <c r="D40" s="249"/>
      <c r="E40" s="128"/>
      <c r="F40" s="128"/>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row>
    <row r="41" spans="1:30" ht="18.75" x14ac:dyDescent="0.3">
      <c r="A41" s="128"/>
      <c r="B41" s="177"/>
      <c r="C41" s="249"/>
      <c r="D41" s="249"/>
      <c r="E41" s="128"/>
      <c r="F41" s="128"/>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row>
    <row r="42" spans="1:30" ht="18.75" x14ac:dyDescent="0.3">
      <c r="A42" s="128"/>
      <c r="B42" s="177"/>
      <c r="C42" s="246"/>
      <c r="D42" s="250"/>
      <c r="E42" s="128"/>
      <c r="F42" s="128"/>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row>
    <row r="43" spans="1:30" ht="18.75" x14ac:dyDescent="0.3">
      <c r="A43" s="128"/>
      <c r="B43" s="177"/>
      <c r="C43" s="177"/>
      <c r="D43" s="177"/>
      <c r="E43" s="128"/>
      <c r="F43" s="128"/>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row>
    <row r="44" spans="1:30" ht="18.75" x14ac:dyDescent="0.3">
      <c r="A44" s="128"/>
      <c r="B44" s="177"/>
      <c r="C44" s="128"/>
      <c r="D44" s="128"/>
      <c r="E44" s="128"/>
      <c r="F44" s="128"/>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row>
    <row r="45" spans="1:30" ht="18.75" x14ac:dyDescent="0.3">
      <c r="A45" s="128"/>
      <c r="B45" s="177"/>
      <c r="C45" s="128"/>
      <c r="D45" s="128"/>
      <c r="E45" s="128"/>
      <c r="F45" s="128"/>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row>
    <row r="46" spans="1:30" x14ac:dyDescent="0.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row>
  </sheetData>
  <sheetProtection algorithmName="SHA-512" hashValue="AUU+JeBaTCm1I1bFAmCOp7WxRIzY/MZJuv71NnNiNXTwmLGZok3zasxlUqB2IBu0JqZYbJRcii02iF+WCR/low==" saltValue="Rf7D1pTbQ1ZDy/Cf0zM1PA==" spinCount="100000" sheet="1" objects="1" scenarios="1"/>
  <mergeCells count="7">
    <mergeCell ref="A18:K20"/>
    <mergeCell ref="A1:K1"/>
    <mergeCell ref="B13:I13"/>
    <mergeCell ref="B12:I12"/>
    <mergeCell ref="B16:E16"/>
    <mergeCell ref="B3:I4"/>
    <mergeCell ref="B9:I9"/>
  </mergeCells>
  <conditionalFormatting sqref="D42">
    <cfRule type="expression" dxfId="30" priority="4">
      <formula>#REF!&gt;0</formula>
    </cfRule>
  </conditionalFormatting>
  <pageMargins left="0.7" right="0.7" top="0.75" bottom="0.75" header="0.3" footer="0.3"/>
  <pageSetup paperSize="9" scale="23" fitToHeight="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3B532-E5B8-4E6F-99FB-8516E900492E}">
  <sheetPr codeName="Sheet1">
    <tabColor theme="4" tint="-0.249977111117893"/>
    <pageSetUpPr fitToPage="1"/>
  </sheetPr>
  <dimension ref="A1:AJ88"/>
  <sheetViews>
    <sheetView zoomScaleNormal="100" workbookViewId="0">
      <selection activeCell="H15" sqref="H15"/>
    </sheetView>
  </sheetViews>
  <sheetFormatPr defaultRowHeight="15" x14ac:dyDescent="0.25"/>
  <cols>
    <col min="1" max="1" width="4.42578125" style="177" customWidth="1"/>
    <col min="2" max="2" width="17.5703125" customWidth="1"/>
    <col min="3" max="3" width="21.140625" customWidth="1"/>
    <col min="4" max="4" width="18.42578125" customWidth="1"/>
    <col min="5" max="5" width="28.5703125" customWidth="1"/>
    <col min="6" max="6" width="11.5703125" style="3" customWidth="1"/>
    <col min="7" max="8" width="10.42578125" customWidth="1"/>
    <col min="9" max="9" width="10" customWidth="1"/>
    <col min="10" max="10" width="9.5703125" customWidth="1"/>
    <col min="11" max="11" width="10" customWidth="1"/>
    <col min="12" max="13" width="10.42578125" customWidth="1"/>
    <col min="14" max="14" width="11.42578125" customWidth="1"/>
    <col min="15" max="16" width="9.5703125" customWidth="1"/>
    <col min="17" max="17" width="10" customWidth="1"/>
    <col min="18" max="18" width="10.5703125" customWidth="1"/>
    <col min="19" max="19" width="10.42578125" customWidth="1"/>
    <col min="20" max="20" width="9.42578125" customWidth="1"/>
    <col min="21" max="21" width="3.5703125" customWidth="1"/>
    <col min="22" max="608" width="9.42578125" customWidth="1"/>
  </cols>
  <sheetData>
    <row r="1" spans="1:27" ht="14.85" customHeight="1" x14ac:dyDescent="0.25">
      <c r="A1" s="251"/>
      <c r="B1" s="412"/>
      <c r="C1" s="412"/>
      <c r="D1" s="412"/>
      <c r="E1" s="412"/>
      <c r="F1" s="412"/>
      <c r="G1" s="412"/>
      <c r="H1" s="412"/>
      <c r="I1" s="412"/>
      <c r="J1" s="412"/>
      <c r="K1" s="412"/>
      <c r="L1" s="412"/>
      <c r="M1" s="412"/>
      <c r="N1" s="412"/>
      <c r="O1" s="412"/>
      <c r="P1" s="173"/>
      <c r="Q1" s="173"/>
      <c r="R1" s="173"/>
      <c r="S1" s="173"/>
      <c r="T1" s="173"/>
      <c r="U1" s="173"/>
      <c r="V1" s="177"/>
      <c r="W1" s="177"/>
      <c r="X1" s="177"/>
      <c r="Y1" s="177"/>
      <c r="Z1" s="177"/>
      <c r="AA1" s="177"/>
    </row>
    <row r="2" spans="1:27" ht="14.85" customHeight="1" x14ac:dyDescent="0.25">
      <c r="A2" s="251"/>
      <c r="B2" s="412"/>
      <c r="C2" s="412"/>
      <c r="D2" s="412"/>
      <c r="E2" s="412"/>
      <c r="F2" s="412"/>
      <c r="G2" s="412"/>
      <c r="H2" s="412"/>
      <c r="I2" s="412"/>
      <c r="J2" s="412"/>
      <c r="K2" s="412"/>
      <c r="L2" s="412"/>
      <c r="M2" s="412"/>
      <c r="N2" s="412"/>
      <c r="O2" s="412"/>
      <c r="P2" s="173"/>
      <c r="Q2" s="173"/>
      <c r="R2" s="173"/>
      <c r="S2" s="173"/>
      <c r="T2" s="173"/>
      <c r="U2" s="173"/>
      <c r="V2" s="177"/>
      <c r="W2" s="177"/>
      <c r="X2" s="177"/>
      <c r="Y2" s="177"/>
      <c r="Z2" s="177"/>
      <c r="AA2" s="177"/>
    </row>
    <row r="3" spans="1:27" ht="14.85" customHeight="1" x14ac:dyDescent="0.25">
      <c r="A3" s="251"/>
      <c r="B3" s="412"/>
      <c r="C3" s="412"/>
      <c r="D3" s="412"/>
      <c r="E3" s="412"/>
      <c r="F3" s="412"/>
      <c r="G3" s="412"/>
      <c r="H3" s="412"/>
      <c r="I3" s="412"/>
      <c r="J3" s="412"/>
      <c r="K3" s="412"/>
      <c r="L3" s="412"/>
      <c r="M3" s="412"/>
      <c r="N3" s="412"/>
      <c r="O3" s="412"/>
      <c r="P3" s="173"/>
      <c r="Q3" s="173"/>
      <c r="R3" s="173"/>
      <c r="S3" s="173"/>
      <c r="T3" s="173"/>
      <c r="U3" s="173"/>
      <c r="V3" s="177"/>
      <c r="W3" s="177"/>
      <c r="X3" s="177"/>
      <c r="Y3" s="177"/>
      <c r="Z3" s="177"/>
      <c r="AA3" s="177"/>
    </row>
    <row r="4" spans="1:27" ht="14.85" customHeight="1" x14ac:dyDescent="0.25">
      <c r="A4" s="251"/>
      <c r="B4" s="412"/>
      <c r="C4" s="412"/>
      <c r="D4" s="412"/>
      <c r="E4" s="412"/>
      <c r="F4" s="412"/>
      <c r="G4" s="412"/>
      <c r="H4" s="412"/>
      <c r="I4" s="412"/>
      <c r="J4" s="412"/>
      <c r="K4" s="412"/>
      <c r="L4" s="412"/>
      <c r="M4" s="412"/>
      <c r="N4" s="412"/>
      <c r="O4" s="412"/>
      <c r="P4" s="173"/>
      <c r="Q4" s="173"/>
      <c r="R4" s="173"/>
      <c r="S4" s="173"/>
      <c r="T4" s="173"/>
      <c r="U4" s="173"/>
      <c r="V4" s="177"/>
      <c r="W4" s="177"/>
      <c r="X4" s="177"/>
      <c r="Y4" s="177"/>
      <c r="Z4" s="177"/>
      <c r="AA4" s="177"/>
    </row>
    <row r="5" spans="1:27" ht="14.85" customHeight="1" x14ac:dyDescent="0.25">
      <c r="A5" s="231"/>
      <c r="B5" s="413" t="s">
        <v>301</v>
      </c>
      <c r="C5" s="413"/>
      <c r="D5" s="413"/>
      <c r="E5" s="413"/>
      <c r="F5" s="413"/>
      <c r="G5" s="413"/>
      <c r="H5" s="413"/>
      <c r="I5" s="413"/>
      <c r="J5" s="413"/>
      <c r="K5" s="413"/>
      <c r="L5" s="413"/>
      <c r="M5" s="413"/>
      <c r="N5" s="413"/>
      <c r="O5" s="413"/>
      <c r="P5" s="413"/>
      <c r="Q5" s="413"/>
      <c r="R5" s="413"/>
      <c r="S5" s="413"/>
      <c r="T5" s="413"/>
      <c r="U5" s="194"/>
      <c r="V5" s="177"/>
      <c r="W5" s="177"/>
      <c r="X5" s="177"/>
      <c r="Y5" s="177"/>
      <c r="Z5" s="177"/>
      <c r="AA5" s="177"/>
    </row>
    <row r="6" spans="1:27" ht="14.85" customHeight="1" x14ac:dyDescent="0.25">
      <c r="A6" s="231"/>
      <c r="B6" s="413"/>
      <c r="C6" s="413"/>
      <c r="D6" s="413"/>
      <c r="E6" s="413"/>
      <c r="F6" s="413"/>
      <c r="G6" s="413"/>
      <c r="H6" s="413"/>
      <c r="I6" s="413"/>
      <c r="J6" s="413"/>
      <c r="K6" s="413"/>
      <c r="L6" s="413"/>
      <c r="M6" s="413"/>
      <c r="N6" s="413"/>
      <c r="O6" s="413"/>
      <c r="P6" s="413"/>
      <c r="Q6" s="413"/>
      <c r="R6" s="413"/>
      <c r="S6" s="413"/>
      <c r="T6" s="413"/>
      <c r="U6" s="194"/>
      <c r="V6" s="177"/>
      <c r="W6" s="177"/>
      <c r="X6" s="177"/>
      <c r="Y6" s="177"/>
      <c r="Z6" s="177"/>
      <c r="AA6" s="177"/>
    </row>
    <row r="7" spans="1:27" ht="33.75" customHeight="1" x14ac:dyDescent="0.25">
      <c r="B7" s="167"/>
      <c r="C7" s="167"/>
      <c r="D7" s="167"/>
      <c r="E7" s="167"/>
      <c r="F7" s="167"/>
      <c r="G7" s="167"/>
      <c r="H7" s="167"/>
      <c r="I7" s="167"/>
      <c r="J7" s="167"/>
      <c r="K7" s="167"/>
      <c r="L7" s="167"/>
      <c r="M7" s="167"/>
      <c r="N7" s="167"/>
      <c r="O7" s="167"/>
      <c r="P7" s="167"/>
      <c r="Q7" s="167"/>
      <c r="R7" s="167"/>
      <c r="S7" s="167"/>
      <c r="T7" s="167"/>
      <c r="U7" s="167"/>
      <c r="V7" s="167"/>
      <c r="W7" s="167"/>
      <c r="X7" s="167"/>
      <c r="Y7" s="167"/>
      <c r="Z7" s="177"/>
      <c r="AA7" s="177"/>
    </row>
    <row r="8" spans="1:27" ht="44.1" customHeight="1" thickBot="1" x14ac:dyDescent="0.3">
      <c r="A8" s="142"/>
      <c r="B8" s="168" t="s">
        <v>285</v>
      </c>
      <c r="C8" s="428" t="s">
        <v>286</v>
      </c>
      <c r="D8" s="428"/>
      <c r="E8" s="428"/>
      <c r="F8" s="177"/>
      <c r="G8" s="177"/>
      <c r="H8" s="177"/>
      <c r="I8" s="177"/>
      <c r="J8" s="177"/>
      <c r="K8" s="177"/>
      <c r="L8" s="177"/>
      <c r="M8" s="177"/>
      <c r="N8" s="177"/>
      <c r="O8" s="177"/>
      <c r="P8" s="177"/>
      <c r="Q8" s="177"/>
      <c r="R8" s="177"/>
      <c r="S8" s="177"/>
      <c r="T8" s="177"/>
      <c r="U8" s="177"/>
      <c r="V8" s="177"/>
      <c r="W8" s="177"/>
      <c r="X8" s="177"/>
      <c r="Y8" s="177"/>
      <c r="Z8" s="177"/>
      <c r="AA8" s="177"/>
    </row>
    <row r="9" spans="1:27" ht="58.5" customHeight="1" thickBot="1" x14ac:dyDescent="0.3">
      <c r="B9" s="176"/>
      <c r="C9" s="426" t="s">
        <v>287</v>
      </c>
      <c r="D9" s="427"/>
      <c r="E9" s="189" t="s">
        <v>288</v>
      </c>
      <c r="F9" s="179"/>
      <c r="G9" s="177"/>
      <c r="H9" s="177"/>
      <c r="I9" s="177"/>
      <c r="J9" s="177"/>
      <c r="K9" s="177"/>
      <c r="L9" s="177"/>
      <c r="M9" s="177"/>
      <c r="N9" s="177"/>
      <c r="O9" s="176"/>
      <c r="P9" s="176"/>
      <c r="Q9" s="176"/>
      <c r="R9" s="176"/>
      <c r="S9" s="176"/>
      <c r="T9" s="176"/>
      <c r="U9" s="176"/>
      <c r="V9" s="176"/>
      <c r="W9" s="176"/>
      <c r="X9" s="177"/>
      <c r="Y9" s="177"/>
      <c r="Z9" s="177"/>
      <c r="AA9" s="177"/>
    </row>
    <row r="10" spans="1:27" ht="38.1" customHeight="1" thickBot="1" x14ac:dyDescent="0.3">
      <c r="B10" s="178">
        <f>VLOOKUP(C10,Product_names[],2,FALSE)</f>
        <v>6</v>
      </c>
      <c r="C10" s="343" t="s">
        <v>391</v>
      </c>
      <c r="D10" s="327" t="str">
        <f>_xlfn.XLOOKUP(C10,Product_names[Products],Product_names[Cell Name])</f>
        <v>sphere_liquid</v>
      </c>
      <c r="E10" s="261">
        <v>20</v>
      </c>
      <c r="F10" s="176"/>
      <c r="G10" s="178"/>
      <c r="H10" s="177"/>
      <c r="I10" s="177"/>
      <c r="J10" s="177"/>
      <c r="K10" s="177"/>
      <c r="L10" s="177"/>
      <c r="M10" s="177"/>
      <c r="N10" s="177"/>
      <c r="O10" s="176"/>
      <c r="P10" s="176"/>
      <c r="Q10" s="176"/>
      <c r="R10" s="176"/>
      <c r="S10" s="176"/>
      <c r="T10" s="176"/>
      <c r="U10" s="176"/>
      <c r="V10" s="176"/>
      <c r="W10" s="176"/>
      <c r="X10" s="177"/>
      <c r="Y10" s="177"/>
      <c r="Z10" s="177"/>
      <c r="AA10" s="177"/>
    </row>
    <row r="11" spans="1:27" ht="37.35" customHeight="1" thickBot="1" x14ac:dyDescent="0.3">
      <c r="B11" s="178">
        <f>VLOOKUP(C11,Product_names[],2,FALSE)</f>
        <v>10</v>
      </c>
      <c r="C11" s="343" t="s">
        <v>103</v>
      </c>
      <c r="D11" s="327" t="str">
        <f>_xlfn.XLOOKUP(C11,Product_names[Products],Product_names[Cell Name])</f>
        <v>express_plus</v>
      </c>
      <c r="E11" s="262">
        <v>30</v>
      </c>
      <c r="F11" s="176"/>
      <c r="G11" s="178"/>
      <c r="H11" s="176"/>
      <c r="I11" s="176"/>
      <c r="J11" s="176"/>
      <c r="K11" s="176"/>
      <c r="L11" s="176"/>
      <c r="M11" s="176"/>
      <c r="N11" s="176"/>
      <c r="O11" s="176"/>
      <c r="P11" s="176"/>
      <c r="Q11" s="176"/>
      <c r="R11" s="176"/>
      <c r="S11" s="176"/>
      <c r="T11" s="176"/>
      <c r="U11" s="176"/>
      <c r="V11" s="176"/>
      <c r="W11" s="176"/>
      <c r="X11" s="177"/>
      <c r="Y11" s="177"/>
      <c r="Z11" s="177"/>
      <c r="AA11" s="177"/>
    </row>
    <row r="12" spans="1:27" ht="38.1" customHeight="1" thickBot="1" x14ac:dyDescent="0.3">
      <c r="B12" s="178">
        <f>VLOOKUP(C12,Product_names[],2,FALSE)</f>
        <v>12</v>
      </c>
      <c r="C12" s="344" t="s">
        <v>89</v>
      </c>
      <c r="D12" s="327" t="str">
        <f>_xlfn.XLOOKUP(C12,Product_names[Products],Product_names[Cell Name])</f>
        <v>cooler</v>
      </c>
      <c r="E12" s="262"/>
      <c r="F12" s="179"/>
      <c r="G12" s="178"/>
      <c r="H12" s="176"/>
      <c r="I12" s="176"/>
      <c r="J12" s="176"/>
      <c r="K12" s="176"/>
      <c r="L12" s="176"/>
      <c r="M12" s="176"/>
      <c r="N12" s="176"/>
      <c r="O12" s="176"/>
      <c r="P12" s="176"/>
      <c r="Q12" s="176"/>
      <c r="R12" s="176"/>
      <c r="S12" s="176"/>
      <c r="T12" s="176"/>
      <c r="U12" s="176"/>
      <c r="V12" s="176"/>
      <c r="W12" s="176"/>
      <c r="X12" s="177"/>
      <c r="Y12" s="177"/>
      <c r="Z12" s="177"/>
      <c r="AA12" s="177"/>
    </row>
    <row r="13" spans="1:27" s="166" customFormat="1" ht="15.6" customHeight="1" x14ac:dyDescent="0.25">
      <c r="A13" s="151"/>
      <c r="B13" s="179"/>
      <c r="C13" s="179"/>
      <c r="D13" s="179"/>
      <c r="E13" s="179"/>
      <c r="F13" s="179"/>
      <c r="G13" s="179"/>
      <c r="H13" s="179"/>
      <c r="I13" s="179"/>
      <c r="J13" s="179"/>
      <c r="K13" s="179"/>
      <c r="L13" s="179"/>
      <c r="M13" s="179"/>
      <c r="N13" s="179"/>
      <c r="O13" s="179"/>
      <c r="P13" s="179"/>
      <c r="Q13" s="179"/>
      <c r="R13" s="179"/>
      <c r="S13" s="179"/>
      <c r="T13" s="179"/>
      <c r="U13" s="179"/>
      <c r="V13" s="179"/>
      <c r="W13" s="179"/>
      <c r="X13" s="151"/>
      <c r="Y13" s="151"/>
      <c r="Z13" s="151"/>
      <c r="AA13" s="151"/>
    </row>
    <row r="14" spans="1:27" s="166" customFormat="1" ht="39.6" customHeight="1" x14ac:dyDescent="0.25">
      <c r="A14" s="252"/>
      <c r="B14" s="168" t="s">
        <v>289</v>
      </c>
      <c r="C14" s="428" t="s">
        <v>412</v>
      </c>
      <c r="D14" s="428"/>
      <c r="E14" s="428"/>
      <c r="F14" s="195"/>
      <c r="G14" s="195"/>
      <c r="H14" s="195"/>
      <c r="I14" s="195"/>
      <c r="J14" s="195"/>
      <c r="K14" s="195"/>
      <c r="L14" s="195"/>
      <c r="M14" s="195"/>
      <c r="N14" s="195"/>
      <c r="O14" s="195"/>
      <c r="P14" s="195"/>
      <c r="Q14" s="195"/>
      <c r="R14" s="195"/>
      <c r="S14" s="179"/>
      <c r="T14" s="179"/>
      <c r="U14" s="179"/>
      <c r="V14" s="179"/>
      <c r="W14" s="179"/>
      <c r="X14" s="151"/>
      <c r="Y14" s="151"/>
      <c r="Z14" s="151"/>
      <c r="AA14" s="151"/>
    </row>
    <row r="15" spans="1:27" s="166" customFormat="1" ht="24" customHeight="1" x14ac:dyDescent="0.25">
      <c r="A15" s="151"/>
      <c r="B15" s="179"/>
      <c r="C15" s="429" t="s">
        <v>113</v>
      </c>
      <c r="D15" s="429"/>
      <c r="E15" s="165" t="s">
        <v>411</v>
      </c>
      <c r="F15" s="196"/>
      <c r="G15" s="180"/>
      <c r="H15" s="180"/>
      <c r="I15" s="180"/>
      <c r="J15" s="180"/>
      <c r="K15" s="180"/>
      <c r="L15" s="180"/>
      <c r="M15" s="180"/>
      <c r="N15" s="180"/>
      <c r="O15" s="180"/>
      <c r="P15" s="180"/>
      <c r="Q15" s="180"/>
      <c r="R15" s="180"/>
      <c r="S15" s="179"/>
      <c r="T15" s="179"/>
      <c r="U15" s="179"/>
      <c r="V15" s="177"/>
      <c r="W15" s="179"/>
      <c r="X15" s="151"/>
      <c r="Y15" s="151"/>
      <c r="Z15" s="151"/>
      <c r="AA15" s="151"/>
    </row>
    <row r="16" spans="1:27" s="166" customFormat="1" ht="24" customHeight="1" x14ac:dyDescent="0.25">
      <c r="A16" s="151"/>
      <c r="B16" s="179"/>
      <c r="C16" s="429" t="s">
        <v>114</v>
      </c>
      <c r="D16" s="429"/>
      <c r="E16" s="165" t="s">
        <v>411</v>
      </c>
      <c r="F16" s="196"/>
      <c r="G16" s="180"/>
      <c r="H16" s="180"/>
      <c r="I16" s="180"/>
      <c r="J16" s="180"/>
      <c r="K16" s="180"/>
      <c r="L16" s="180"/>
      <c r="M16" s="180"/>
      <c r="N16" s="180"/>
      <c r="O16" s="180"/>
      <c r="P16" s="180"/>
      <c r="Q16" s="180"/>
      <c r="R16" s="180"/>
      <c r="S16" s="179"/>
      <c r="T16" s="179"/>
      <c r="U16" s="179"/>
      <c r="V16" s="177"/>
      <c r="W16" s="179"/>
      <c r="X16" s="151"/>
      <c r="Y16" s="151"/>
      <c r="Z16" s="151"/>
      <c r="AA16" s="151"/>
    </row>
    <row r="17" spans="1:36" s="166" customFormat="1" ht="24" customHeight="1" x14ac:dyDescent="0.25">
      <c r="A17" s="151"/>
      <c r="B17" s="179"/>
      <c r="C17" s="429" t="s">
        <v>291</v>
      </c>
      <c r="D17" s="429"/>
      <c r="E17" s="165" t="s">
        <v>411</v>
      </c>
      <c r="F17" s="196"/>
      <c r="G17" s="180"/>
      <c r="H17" s="180"/>
      <c r="I17" s="180"/>
      <c r="J17" s="180"/>
      <c r="K17" s="180"/>
      <c r="L17" s="180"/>
      <c r="M17" s="180"/>
      <c r="N17" s="180"/>
      <c r="O17" s="180"/>
      <c r="P17" s="180"/>
      <c r="Q17" s="180"/>
      <c r="R17" s="180"/>
      <c r="S17" s="179"/>
      <c r="T17" s="179"/>
      <c r="U17" s="179"/>
      <c r="V17" s="179"/>
      <c r="W17" s="179"/>
      <c r="X17" s="151"/>
      <c r="Y17" s="151"/>
      <c r="Z17" s="151"/>
      <c r="AA17" s="151"/>
    </row>
    <row r="18" spans="1:36" s="166" customFormat="1" ht="21.6" customHeight="1" x14ac:dyDescent="0.25">
      <c r="A18" s="151"/>
      <c r="B18" s="179"/>
      <c r="C18" s="429" t="s">
        <v>290</v>
      </c>
      <c r="D18" s="429"/>
      <c r="E18" s="165" t="s">
        <v>411</v>
      </c>
      <c r="F18" s="176"/>
      <c r="G18" s="179"/>
      <c r="H18" s="179"/>
      <c r="I18" s="179"/>
      <c r="J18" s="179"/>
      <c r="K18" s="179"/>
      <c r="L18" s="179"/>
      <c r="M18" s="179"/>
      <c r="N18" s="179"/>
      <c r="O18" s="179"/>
      <c r="P18" s="179"/>
      <c r="Q18" s="179"/>
      <c r="R18" s="179"/>
      <c r="S18" s="179"/>
      <c r="T18" s="179"/>
      <c r="U18" s="179"/>
      <c r="V18" s="179"/>
      <c r="W18" s="179"/>
      <c r="X18" s="151"/>
      <c r="Y18" s="151"/>
      <c r="Z18" s="151"/>
      <c r="AA18" s="151"/>
    </row>
    <row r="19" spans="1:36" s="166" customFormat="1" ht="26.1" customHeight="1" x14ac:dyDescent="0.25">
      <c r="A19" s="151"/>
      <c r="B19" s="179"/>
      <c r="C19" s="429" t="s">
        <v>292</v>
      </c>
      <c r="D19" s="429"/>
      <c r="E19" s="165" t="s">
        <v>411</v>
      </c>
      <c r="F19" s="176"/>
      <c r="G19" s="179"/>
      <c r="H19" s="179"/>
      <c r="I19" s="179"/>
      <c r="J19" s="179"/>
      <c r="K19" s="179"/>
      <c r="L19" s="179"/>
      <c r="M19" s="179"/>
      <c r="N19" s="179"/>
      <c r="O19" s="179"/>
      <c r="P19" s="179"/>
      <c r="Q19" s="179"/>
      <c r="R19" s="179"/>
      <c r="S19" s="179"/>
      <c r="T19" s="179"/>
      <c r="U19" s="179"/>
      <c r="V19" s="179"/>
      <c r="W19" s="179"/>
      <c r="X19" s="151"/>
      <c r="Y19" s="151"/>
      <c r="Z19" s="151"/>
      <c r="AA19" s="151"/>
    </row>
    <row r="20" spans="1:36" s="166" customFormat="1" ht="26.1" customHeight="1" x14ac:dyDescent="0.25">
      <c r="A20" s="151"/>
      <c r="B20" s="179"/>
      <c r="C20" s="429" t="s">
        <v>112</v>
      </c>
      <c r="D20" s="429"/>
      <c r="E20" s="165" t="s">
        <v>411</v>
      </c>
      <c r="F20" s="176" t="b">
        <v>1</v>
      </c>
      <c r="G20" s="179"/>
      <c r="H20" s="179"/>
      <c r="I20" s="179"/>
      <c r="J20" s="179"/>
      <c r="K20" s="179"/>
      <c r="L20" s="179"/>
      <c r="M20" s="179"/>
      <c r="N20" s="179"/>
      <c r="O20" s="179"/>
      <c r="P20" s="179"/>
      <c r="Q20" s="179"/>
      <c r="R20" s="179"/>
      <c r="S20" s="179"/>
      <c r="T20" s="179"/>
      <c r="U20" s="179"/>
      <c r="V20" s="179"/>
      <c r="W20" s="179"/>
      <c r="X20" s="151"/>
      <c r="Y20" s="151"/>
      <c r="Z20" s="151"/>
      <c r="AA20" s="151"/>
    </row>
    <row r="21" spans="1:36" s="166" customFormat="1" ht="11.85" customHeight="1" x14ac:dyDescent="0.25">
      <c r="A21" s="151"/>
      <c r="B21" s="179"/>
      <c r="C21" s="179"/>
      <c r="D21" s="179"/>
      <c r="E21" s="179"/>
      <c r="F21" s="179"/>
      <c r="G21" s="179"/>
      <c r="H21" s="179"/>
      <c r="I21" s="179"/>
      <c r="J21" s="179"/>
      <c r="K21" s="179"/>
      <c r="L21" s="179"/>
      <c r="M21" s="179"/>
      <c r="N21" s="179"/>
      <c r="O21" s="179"/>
      <c r="P21" s="179"/>
      <c r="Q21" s="179"/>
      <c r="R21" s="179"/>
      <c r="S21" s="179"/>
      <c r="T21" s="179"/>
      <c r="U21" s="179"/>
      <c r="V21" s="179"/>
      <c r="W21" s="179"/>
      <c r="X21" s="151"/>
      <c r="Y21" s="151"/>
      <c r="Z21" s="151"/>
      <c r="AA21" s="151"/>
    </row>
    <row r="22" spans="1:36" s="166" customFormat="1" ht="11.85" customHeight="1" thickBot="1" x14ac:dyDescent="0.3">
      <c r="A22" s="147"/>
      <c r="B22" s="142"/>
      <c r="C22" s="147"/>
      <c r="D22" s="142"/>
      <c r="E22" s="142"/>
      <c r="F22" s="142"/>
      <c r="G22" s="142"/>
      <c r="H22" s="142"/>
      <c r="I22" s="142"/>
      <c r="J22" s="142"/>
      <c r="K22" s="142"/>
      <c r="L22" s="142"/>
      <c r="M22" s="142"/>
      <c r="N22" s="142"/>
      <c r="O22" s="142"/>
      <c r="P22" s="142"/>
      <c r="Q22" s="142"/>
      <c r="R22" s="142"/>
      <c r="S22" s="168"/>
      <c r="T22" s="168"/>
      <c r="U22" s="168"/>
      <c r="V22" s="179"/>
      <c r="W22" s="179"/>
      <c r="X22" s="151"/>
      <c r="Y22" s="151"/>
      <c r="Z22" s="151"/>
      <c r="AA22" s="151"/>
    </row>
    <row r="23" spans="1:36" s="166" customFormat="1" ht="24" customHeight="1" thickBot="1" x14ac:dyDescent="0.3">
      <c r="A23" s="151"/>
      <c r="B23" s="240" t="s">
        <v>153</v>
      </c>
      <c r="C23" s="339" t="s">
        <v>388</v>
      </c>
      <c r="D23" s="340" t="s">
        <v>303</v>
      </c>
      <c r="E23" s="430" t="s">
        <v>157</v>
      </c>
      <c r="F23" s="414" t="s">
        <v>112</v>
      </c>
      <c r="G23" s="423"/>
      <c r="H23" s="415"/>
      <c r="I23" s="414" t="s">
        <v>113</v>
      </c>
      <c r="J23" s="423"/>
      <c r="K23" s="415"/>
      <c r="L23" s="414" t="s">
        <v>299</v>
      </c>
      <c r="M23" s="415"/>
      <c r="N23" s="420" t="s">
        <v>291</v>
      </c>
      <c r="O23" s="414" t="s">
        <v>314</v>
      </c>
      <c r="P23" s="423"/>
      <c r="Q23" s="415"/>
      <c r="R23" s="414" t="s">
        <v>217</v>
      </c>
      <c r="S23" s="423"/>
      <c r="T23" s="415"/>
      <c r="U23" s="168"/>
      <c r="V23" s="179"/>
      <c r="W23" s="179"/>
      <c r="X23" s="151"/>
      <c r="Y23" s="206"/>
      <c r="Z23" s="206"/>
      <c r="AA23" s="206"/>
      <c r="AB23" s="169"/>
      <c r="AC23" s="169"/>
      <c r="AD23" s="169"/>
      <c r="AE23" s="169"/>
      <c r="AF23" s="169"/>
      <c r="AG23" s="169"/>
      <c r="AH23" s="169"/>
      <c r="AI23" s="169"/>
      <c r="AJ23" s="169"/>
    </row>
    <row r="24" spans="1:36" s="166" customFormat="1" ht="22.5" customHeight="1" thickBot="1" x14ac:dyDescent="0.3">
      <c r="A24" s="151"/>
      <c r="B24" s="308" t="s">
        <v>406</v>
      </c>
      <c r="C24" s="370" t="str">
        <f>_xlfn.CONCAT(C10," - ",E10)</f>
        <v>PKU sphere liquid - 20</v>
      </c>
      <c r="D24" s="453">
        <f>SUM(E10:E12)</f>
        <v>50</v>
      </c>
      <c r="E24" s="431"/>
      <c r="F24" s="416"/>
      <c r="G24" s="424"/>
      <c r="H24" s="417"/>
      <c r="I24" s="416"/>
      <c r="J24" s="424"/>
      <c r="K24" s="417"/>
      <c r="L24" s="416"/>
      <c r="M24" s="417"/>
      <c r="N24" s="421"/>
      <c r="O24" s="416"/>
      <c r="P24" s="424"/>
      <c r="Q24" s="417"/>
      <c r="R24" s="416"/>
      <c r="S24" s="424"/>
      <c r="T24" s="417"/>
      <c r="U24" s="168"/>
      <c r="V24" s="179"/>
      <c r="W24" s="179"/>
      <c r="X24" s="151"/>
      <c r="Y24" s="206"/>
      <c r="Z24" s="206"/>
      <c r="AA24" s="206"/>
      <c r="AB24" s="169"/>
      <c r="AC24" s="169"/>
      <c r="AD24" s="169"/>
      <c r="AE24" s="169"/>
      <c r="AF24" s="169"/>
      <c r="AG24" s="169"/>
      <c r="AH24" s="169"/>
      <c r="AI24" s="169"/>
      <c r="AJ24" s="169"/>
    </row>
    <row r="25" spans="1:36" s="166" customFormat="1" ht="22.5" customHeight="1" thickBot="1" x14ac:dyDescent="0.3">
      <c r="A25" s="151"/>
      <c r="B25" s="125" t="s">
        <v>407</v>
      </c>
      <c r="C25" s="370" t="str">
        <f>_xlfn.CONCAT(C11," - ",E11)</f>
        <v>PKU express plus - 30</v>
      </c>
      <c r="D25" s="453"/>
      <c r="E25" s="431"/>
      <c r="F25" s="418"/>
      <c r="G25" s="425"/>
      <c r="H25" s="419"/>
      <c r="I25" s="418"/>
      <c r="J25" s="425"/>
      <c r="K25" s="419"/>
      <c r="L25" s="418"/>
      <c r="M25" s="419"/>
      <c r="N25" s="422"/>
      <c r="O25" s="418"/>
      <c r="P25" s="425"/>
      <c r="Q25" s="419"/>
      <c r="R25" s="418"/>
      <c r="S25" s="425"/>
      <c r="T25" s="419"/>
      <c r="U25" s="168"/>
      <c r="V25" s="179"/>
      <c r="W25" s="179"/>
      <c r="X25" s="151"/>
      <c r="Y25" s="206"/>
      <c r="Z25" s="206"/>
      <c r="AA25" s="206"/>
      <c r="AB25" s="169"/>
      <c r="AC25" s="169"/>
      <c r="AD25" s="169"/>
      <c r="AE25" s="169"/>
      <c r="AF25" s="169"/>
      <c r="AG25" s="169"/>
      <c r="AH25" s="169"/>
      <c r="AI25" s="169"/>
      <c r="AJ25" s="169"/>
    </row>
    <row r="26" spans="1:36" s="166" customFormat="1" ht="22.5" customHeight="1" thickBot="1" x14ac:dyDescent="0.3">
      <c r="A26" s="151"/>
      <c r="B26" s="170" t="s">
        <v>154</v>
      </c>
      <c r="C26" s="371" t="str">
        <f>_xlfn.CONCAT(C12," - ",E12)</f>
        <v xml:space="preserve">PKU cooler - </v>
      </c>
      <c r="D26" s="454"/>
      <c r="E26" s="431"/>
      <c r="F26" s="433" t="s">
        <v>9</v>
      </c>
      <c r="G26" s="440" t="s">
        <v>10</v>
      </c>
      <c r="H26" s="442" t="s">
        <v>11</v>
      </c>
      <c r="I26" s="444" t="s">
        <v>15</v>
      </c>
      <c r="J26" s="446" t="s">
        <v>16</v>
      </c>
      <c r="K26" s="438" t="s">
        <v>17</v>
      </c>
      <c r="L26" s="444" t="s">
        <v>23</v>
      </c>
      <c r="M26" s="438" t="s">
        <v>24</v>
      </c>
      <c r="N26" s="448" t="s">
        <v>28</v>
      </c>
      <c r="O26" s="444" t="s">
        <v>31</v>
      </c>
      <c r="P26" s="446" t="s">
        <v>16</v>
      </c>
      <c r="Q26" s="438" t="s">
        <v>17</v>
      </c>
      <c r="R26" s="444" t="s">
        <v>9</v>
      </c>
      <c r="S26" s="446" t="s">
        <v>10</v>
      </c>
      <c r="T26" s="438" t="s">
        <v>11</v>
      </c>
      <c r="U26" s="168"/>
      <c r="V26" s="179"/>
      <c r="W26" s="179"/>
      <c r="X26" s="151"/>
      <c r="Y26" s="206"/>
      <c r="Z26" s="206"/>
      <c r="AA26" s="206"/>
      <c r="AB26" s="169"/>
      <c r="AC26" s="169"/>
      <c r="AD26" s="169"/>
      <c r="AE26" s="169"/>
      <c r="AF26" s="169"/>
      <c r="AG26" s="169"/>
      <c r="AH26" s="169"/>
      <c r="AI26" s="169"/>
      <c r="AJ26" s="169"/>
    </row>
    <row r="27" spans="1:36" ht="30" customHeight="1" thickBot="1" x14ac:dyDescent="0.3">
      <c r="A27" s="253"/>
      <c r="B27" s="210" t="s">
        <v>328</v>
      </c>
      <c r="C27" s="211" t="s">
        <v>329</v>
      </c>
      <c r="D27" s="162" t="s">
        <v>1</v>
      </c>
      <c r="E27" s="432"/>
      <c r="F27" s="434"/>
      <c r="G27" s="441"/>
      <c r="H27" s="443"/>
      <c r="I27" s="445"/>
      <c r="J27" s="447"/>
      <c r="K27" s="439"/>
      <c r="L27" s="445"/>
      <c r="M27" s="439"/>
      <c r="N27" s="449"/>
      <c r="O27" s="445"/>
      <c r="P27" s="447"/>
      <c r="Q27" s="439"/>
      <c r="R27" s="445"/>
      <c r="S27" s="447"/>
      <c r="T27" s="439"/>
      <c r="U27" s="142"/>
      <c r="V27" s="177"/>
      <c r="W27" s="177"/>
      <c r="X27" s="177"/>
      <c r="Y27" s="206"/>
      <c r="Z27" s="206"/>
      <c r="AA27" s="206"/>
      <c r="AB27" s="169"/>
      <c r="AC27" s="169"/>
      <c r="AD27" s="169"/>
      <c r="AE27" s="169"/>
      <c r="AF27" s="169"/>
      <c r="AG27" s="169"/>
      <c r="AH27" s="169"/>
      <c r="AI27" s="169"/>
      <c r="AJ27" s="169"/>
    </row>
    <row r="28" spans="1:36" ht="36" customHeight="1" x14ac:dyDescent="0.25">
      <c r="A28" s="450" t="s">
        <v>367</v>
      </c>
      <c r="B28" s="187" t="s">
        <v>33</v>
      </c>
      <c r="C28" s="188" t="s">
        <v>34</v>
      </c>
      <c r="D28" s="372">
        <f>SUM(AA28:AC28)</f>
        <v>273</v>
      </c>
      <c r="E28" s="190" t="s">
        <v>397</v>
      </c>
      <c r="F28" s="323">
        <v>2200</v>
      </c>
      <c r="G28" s="266">
        <v>2200</v>
      </c>
      <c r="H28" s="267">
        <v>2200</v>
      </c>
      <c r="I28" s="268">
        <v>2820</v>
      </c>
      <c r="J28" s="269">
        <v>2855</v>
      </c>
      <c r="K28" s="270">
        <v>2855</v>
      </c>
      <c r="L28" s="268">
        <v>2623</v>
      </c>
      <c r="M28" s="271">
        <v>2140</v>
      </c>
      <c r="N28" s="272">
        <v>2175</v>
      </c>
      <c r="O28" s="268">
        <v>2380</v>
      </c>
      <c r="P28" s="273">
        <v>2150</v>
      </c>
      <c r="Q28" s="271">
        <v>2110</v>
      </c>
      <c r="R28" s="268">
        <v>2380</v>
      </c>
      <c r="S28" s="273">
        <v>2150</v>
      </c>
      <c r="T28" s="271">
        <v>2110</v>
      </c>
      <c r="U28" s="142"/>
      <c r="V28" s="177"/>
      <c r="W28" s="177"/>
      <c r="X28" s="177"/>
      <c r="Y28" s="206"/>
      <c r="Z28" s="206"/>
      <c r="AA28" s="181">
        <f>IFERROR(VLOOKUP(B28,prud_nut_data[#All],$B$10,FALSE)*$E$10,"")</f>
        <v>120</v>
      </c>
      <c r="AB28" s="181">
        <f>IFERROR(VLOOKUP(B28,prud_nut_data[#All],$B$11,FALSE)*$E$11,"")</f>
        <v>153</v>
      </c>
      <c r="AC28" s="181">
        <f>IFERROR(VLOOKUP(B28,prud_nut_data[#All],$B$12,FALSE)*$E$12,"")</f>
        <v>0</v>
      </c>
      <c r="AD28" s="169"/>
      <c r="AE28" s="169"/>
      <c r="AF28" s="169"/>
      <c r="AG28" s="169"/>
      <c r="AH28" s="169"/>
      <c r="AI28" s="169"/>
      <c r="AJ28" s="169"/>
    </row>
    <row r="29" spans="1:36" ht="18.75" customHeight="1" x14ac:dyDescent="0.25">
      <c r="A29" s="451"/>
      <c r="B29" s="182" t="s">
        <v>35</v>
      </c>
      <c r="C29" s="183" t="s">
        <v>36</v>
      </c>
      <c r="D29" s="373">
        <f>SUM(AA29:AC29)</f>
        <v>50</v>
      </c>
      <c r="E29" s="186"/>
      <c r="F29" s="324">
        <v>70</v>
      </c>
      <c r="G29" s="274">
        <v>85</v>
      </c>
      <c r="H29" s="275">
        <v>100</v>
      </c>
      <c r="I29" s="276">
        <v>71</v>
      </c>
      <c r="J29" s="277">
        <v>71</v>
      </c>
      <c r="K29" s="278">
        <v>71</v>
      </c>
      <c r="L29" s="276">
        <v>51.4</v>
      </c>
      <c r="M29" s="279">
        <v>51</v>
      </c>
      <c r="N29" s="280">
        <v>67.5</v>
      </c>
      <c r="O29" s="276">
        <v>58</v>
      </c>
      <c r="P29" s="281">
        <v>60</v>
      </c>
      <c r="Q29" s="279">
        <v>60</v>
      </c>
      <c r="R29" s="276">
        <v>58</v>
      </c>
      <c r="S29" s="281">
        <v>60</v>
      </c>
      <c r="T29" s="279">
        <v>60</v>
      </c>
      <c r="U29" s="142"/>
      <c r="V29" s="177"/>
      <c r="W29" s="177"/>
      <c r="X29" s="177"/>
      <c r="Y29" s="206"/>
      <c r="Z29" s="206"/>
      <c r="AA29" s="181">
        <f>IFERROR(VLOOKUP(B29,prud_nut_data[#All],$B$10,FALSE)*$E$10,"")</f>
        <v>20</v>
      </c>
      <c r="AB29" s="181">
        <f>IFERROR(VLOOKUP(B29,prud_nut_data[#All],$B$11,FALSE)*$E$11,"")</f>
        <v>30</v>
      </c>
      <c r="AC29" s="181">
        <f>IFERROR(VLOOKUP(B29,prud_nut_data[#All],$B$12,FALSE)*$E$12,"")</f>
        <v>0</v>
      </c>
      <c r="AD29" s="169"/>
      <c r="AE29" s="169"/>
      <c r="AF29" s="169"/>
      <c r="AG29" s="169"/>
      <c r="AH29" s="169"/>
      <c r="AI29" s="169"/>
      <c r="AJ29" s="169"/>
    </row>
    <row r="30" spans="1:36" ht="18.75" customHeight="1" x14ac:dyDescent="0.25">
      <c r="A30" s="451"/>
      <c r="B30" s="335" t="s">
        <v>380</v>
      </c>
      <c r="C30" s="183" t="s">
        <v>41</v>
      </c>
      <c r="D30" s="373">
        <f>SUM(AA30:AC30)</f>
        <v>0</v>
      </c>
      <c r="E30" s="186"/>
      <c r="F30" s="324" t="s">
        <v>44</v>
      </c>
      <c r="G30" s="274" t="s">
        <v>44</v>
      </c>
      <c r="H30" s="275" t="s">
        <v>44</v>
      </c>
      <c r="I30" s="276" t="s">
        <v>44</v>
      </c>
      <c r="J30" s="277" t="s">
        <v>44</v>
      </c>
      <c r="K30" s="278" t="s">
        <v>44</v>
      </c>
      <c r="L30" s="276" t="s">
        <v>44</v>
      </c>
      <c r="M30" s="279" t="s">
        <v>44</v>
      </c>
      <c r="N30" s="280" t="s">
        <v>44</v>
      </c>
      <c r="O30" s="276" t="s">
        <v>44</v>
      </c>
      <c r="P30" s="281" t="s">
        <v>44</v>
      </c>
      <c r="Q30" s="279" t="s">
        <v>44</v>
      </c>
      <c r="R30" s="276" t="s">
        <v>44</v>
      </c>
      <c r="S30" s="281" t="s">
        <v>44</v>
      </c>
      <c r="T30" s="279" t="s">
        <v>44</v>
      </c>
      <c r="U30" s="142"/>
      <c r="V30" s="177"/>
      <c r="W30" s="177"/>
      <c r="X30" s="177"/>
      <c r="Y30" s="206"/>
      <c r="Z30" s="206"/>
      <c r="AA30" s="181"/>
      <c r="AB30" s="181"/>
      <c r="AC30" s="181"/>
      <c r="AD30" s="169"/>
      <c r="AE30" s="169"/>
      <c r="AF30" s="169"/>
      <c r="AG30" s="169"/>
      <c r="AH30" s="169"/>
      <c r="AI30" s="169"/>
      <c r="AJ30" s="169"/>
    </row>
    <row r="31" spans="1:36" ht="18" customHeight="1" x14ac:dyDescent="0.25">
      <c r="A31" s="451"/>
      <c r="B31" s="148" t="s">
        <v>37</v>
      </c>
      <c r="C31" s="149" t="s">
        <v>36</v>
      </c>
      <c r="D31" s="374">
        <f t="shared" ref="D31:D64" si="0">SUM(AA31:AC31)</f>
        <v>5.61</v>
      </c>
      <c r="E31" s="185"/>
      <c r="F31" s="324" t="s">
        <v>44</v>
      </c>
      <c r="G31" s="274" t="s">
        <v>44</v>
      </c>
      <c r="H31" s="275" t="s">
        <v>44</v>
      </c>
      <c r="I31" s="276" t="s">
        <v>44</v>
      </c>
      <c r="J31" s="277" t="s">
        <v>44</v>
      </c>
      <c r="K31" s="278" t="s">
        <v>44</v>
      </c>
      <c r="L31" s="276" t="s">
        <v>44</v>
      </c>
      <c r="M31" s="279" t="s">
        <v>44</v>
      </c>
      <c r="N31" s="280" t="s">
        <v>44</v>
      </c>
      <c r="O31" s="276" t="s">
        <v>44</v>
      </c>
      <c r="P31" s="281" t="s">
        <v>44</v>
      </c>
      <c r="Q31" s="279" t="s">
        <v>44</v>
      </c>
      <c r="R31" s="276" t="s">
        <v>44</v>
      </c>
      <c r="S31" s="281" t="s">
        <v>44</v>
      </c>
      <c r="T31" s="279" t="s">
        <v>44</v>
      </c>
      <c r="U31" s="142"/>
      <c r="V31" s="177"/>
      <c r="W31" s="177"/>
      <c r="X31" s="177"/>
      <c r="Y31" s="206"/>
      <c r="Z31" s="328"/>
      <c r="AA31" s="181">
        <f>IFERROR(VLOOKUP(B31,prud_nut_data[#All],$B$10,FALSE)*$E$10,"")</f>
        <v>2.25</v>
      </c>
      <c r="AB31" s="181">
        <f>IFERROR(VLOOKUP(B31,prud_nut_data[#All],$B$11,FALSE)*$E$11,"")</f>
        <v>3.3600000000000003</v>
      </c>
      <c r="AC31" s="181">
        <f>IFERROR(VLOOKUP(B31,prud_nut_data[#All],$B$12,FALSE)*$E$12,"")</f>
        <v>0</v>
      </c>
      <c r="AD31" s="169"/>
      <c r="AE31" s="169"/>
      <c r="AF31" s="169"/>
      <c r="AG31" s="169"/>
      <c r="AH31" s="169"/>
      <c r="AI31" s="169"/>
      <c r="AJ31" s="169"/>
    </row>
    <row r="32" spans="1:36" ht="36" customHeight="1" x14ac:dyDescent="0.25">
      <c r="A32" s="451"/>
      <c r="B32" s="182" t="s">
        <v>38</v>
      </c>
      <c r="C32" s="183" t="s">
        <v>36</v>
      </c>
      <c r="D32" s="373">
        <f t="shared" si="0"/>
        <v>2.3250000000000002</v>
      </c>
      <c r="E32" s="191" t="s">
        <v>398</v>
      </c>
      <c r="F32" s="324">
        <v>75</v>
      </c>
      <c r="G32" s="274">
        <v>75</v>
      </c>
      <c r="H32" s="275">
        <v>75</v>
      </c>
      <c r="I32" s="282">
        <v>86.166666666666686</v>
      </c>
      <c r="J32" s="283">
        <v>87.236111111111128</v>
      </c>
      <c r="K32" s="284">
        <v>87.236111111111128</v>
      </c>
      <c r="L32" s="282">
        <v>80.147222222222226</v>
      </c>
      <c r="M32" s="285">
        <v>65.388888888888886</v>
      </c>
      <c r="N32" s="280">
        <v>86</v>
      </c>
      <c r="O32" s="276" t="s">
        <v>44</v>
      </c>
      <c r="P32" s="281" t="s">
        <v>44</v>
      </c>
      <c r="Q32" s="279" t="s">
        <v>44</v>
      </c>
      <c r="R32" s="286">
        <v>72.722222222222229</v>
      </c>
      <c r="S32" s="287">
        <v>65.694444444444443</v>
      </c>
      <c r="T32" s="288">
        <v>64.472222222222229</v>
      </c>
      <c r="U32" s="142"/>
      <c r="V32" s="177"/>
      <c r="W32" s="177"/>
      <c r="X32" s="177"/>
      <c r="Y32" s="206"/>
      <c r="Z32" s="328"/>
      <c r="AA32" s="181">
        <f>IFERROR(VLOOKUP(B32,prud_nut_data[#All],$B$10,FALSE)*$E$10,"")</f>
        <v>1.2</v>
      </c>
      <c r="AB32" s="181">
        <f>IFERROR(VLOOKUP(B32,prud_nut_data[#All],$B$11,FALSE)*$E$11,"")</f>
        <v>1.125</v>
      </c>
      <c r="AC32" s="181">
        <f>IFERROR(VLOOKUP(B32,prud_nut_data[#All],$B$12,FALSE)*$E$12,"")</f>
        <v>0</v>
      </c>
      <c r="AD32" s="169"/>
      <c r="AE32" s="169"/>
      <c r="AF32" s="169"/>
      <c r="AG32" s="169"/>
      <c r="AH32" s="169"/>
      <c r="AI32" s="169"/>
      <c r="AJ32" s="169"/>
    </row>
    <row r="33" spans="1:36" ht="25.35" customHeight="1" x14ac:dyDescent="0.25">
      <c r="A33" s="451"/>
      <c r="B33" s="148" t="s">
        <v>40</v>
      </c>
      <c r="C33" s="149" t="s">
        <v>41</v>
      </c>
      <c r="D33" s="374">
        <f t="shared" si="0"/>
        <v>313</v>
      </c>
      <c r="E33" s="185"/>
      <c r="F33" s="324" t="s">
        <v>44</v>
      </c>
      <c r="G33" s="274" t="s">
        <v>44</v>
      </c>
      <c r="H33" s="275" t="s">
        <v>44</v>
      </c>
      <c r="I33" s="276" t="s">
        <v>44</v>
      </c>
      <c r="J33" s="277" t="s">
        <v>44</v>
      </c>
      <c r="K33" s="278" t="s">
        <v>44</v>
      </c>
      <c r="L33" s="276" t="s">
        <v>44</v>
      </c>
      <c r="M33" s="279" t="s">
        <v>44</v>
      </c>
      <c r="N33" s="280">
        <v>400</v>
      </c>
      <c r="O33" s="276" t="s">
        <v>44</v>
      </c>
      <c r="P33" s="281" t="s">
        <v>44</v>
      </c>
      <c r="Q33" s="279" t="s">
        <v>44</v>
      </c>
      <c r="R33" s="276">
        <v>250</v>
      </c>
      <c r="S33" s="281">
        <v>250</v>
      </c>
      <c r="T33" s="279">
        <v>250</v>
      </c>
      <c r="U33" s="142"/>
      <c r="V33" s="177"/>
      <c r="W33" s="177"/>
      <c r="X33" s="177"/>
      <c r="Y33" s="206"/>
      <c r="Z33" s="169"/>
      <c r="AA33" s="181">
        <f>IFERROR(VLOOKUP(B33,prud_nut_data[#All],$B$10,FALSE)*$E$10,"")</f>
        <v>109</v>
      </c>
      <c r="AB33" s="181">
        <f>IFERROR(VLOOKUP(B33,prud_nut_data[#All],$B$11,FALSE)*$E$11,"")</f>
        <v>204</v>
      </c>
      <c r="AC33" s="181">
        <f>IFERROR(VLOOKUP(B33,prud_nut_data[#All],$B$12,FALSE)*$E$12,"")</f>
        <v>0</v>
      </c>
      <c r="AD33" s="169"/>
      <c r="AE33" s="169"/>
      <c r="AF33" s="169"/>
      <c r="AG33" s="169"/>
      <c r="AH33" s="169"/>
      <c r="AI33" s="169"/>
      <c r="AJ33" s="169"/>
    </row>
    <row r="34" spans="1:36" ht="32.1" customHeight="1" thickBot="1" x14ac:dyDescent="0.3">
      <c r="A34" s="452"/>
      <c r="B34" s="254" t="s">
        <v>43</v>
      </c>
      <c r="C34" s="255" t="s">
        <v>36</v>
      </c>
      <c r="D34" s="375">
        <f t="shared" si="0"/>
        <v>12.45</v>
      </c>
      <c r="E34" s="256"/>
      <c r="F34" s="324">
        <v>288.75</v>
      </c>
      <c r="G34" s="289">
        <v>288.75</v>
      </c>
      <c r="H34" s="290">
        <v>288.75</v>
      </c>
      <c r="I34" s="291">
        <v>175</v>
      </c>
      <c r="J34" s="292">
        <v>175</v>
      </c>
      <c r="K34" s="293">
        <v>175</v>
      </c>
      <c r="L34" s="291">
        <v>180</v>
      </c>
      <c r="M34" s="294">
        <v>147</v>
      </c>
      <c r="N34" s="295">
        <v>370</v>
      </c>
      <c r="O34" s="291" t="s">
        <v>44</v>
      </c>
      <c r="P34" s="296" t="s">
        <v>44</v>
      </c>
      <c r="Q34" s="294" t="s">
        <v>44</v>
      </c>
      <c r="R34" s="297">
        <v>312.375</v>
      </c>
      <c r="S34" s="298">
        <v>282.1875</v>
      </c>
      <c r="T34" s="299">
        <v>276.9375</v>
      </c>
      <c r="U34" s="142"/>
      <c r="V34" s="177"/>
      <c r="W34" s="177"/>
      <c r="X34" s="177"/>
      <c r="Y34" s="206"/>
      <c r="Z34" s="329"/>
      <c r="AA34" s="181">
        <f>IFERROR(VLOOKUP(B34,prud_nut_data[#All],$B$10,FALSE)*$E$10,"")</f>
        <v>6.6</v>
      </c>
      <c r="AB34" s="181">
        <f>IFERROR(VLOOKUP(B34,prud_nut_data[#All],$B$11,FALSE)*$E$11,"")</f>
        <v>5.8500000000000005</v>
      </c>
      <c r="AC34" s="181">
        <f>IFERROR(VLOOKUP(B34,prud_nut_data[#All],$B$12,FALSE)*$E$12,"")</f>
        <v>0</v>
      </c>
      <c r="AD34" s="330"/>
      <c r="AE34" s="330"/>
      <c r="AF34" s="330"/>
      <c r="AG34" s="169"/>
      <c r="AH34" s="169"/>
      <c r="AI34" s="169"/>
      <c r="AJ34" s="169"/>
    </row>
    <row r="35" spans="1:36" ht="15" customHeight="1" x14ac:dyDescent="0.25">
      <c r="A35" s="450" t="s">
        <v>368</v>
      </c>
      <c r="B35" s="160" t="s">
        <v>45</v>
      </c>
      <c r="C35" s="149" t="s">
        <v>46</v>
      </c>
      <c r="D35" s="374">
        <f t="shared" si="0"/>
        <v>657.5</v>
      </c>
      <c r="E35" s="185"/>
      <c r="F35" s="324">
        <v>1000</v>
      </c>
      <c r="G35" s="274">
        <v>1000</v>
      </c>
      <c r="H35" s="275">
        <v>1000</v>
      </c>
      <c r="I35" s="276">
        <v>750</v>
      </c>
      <c r="J35" s="277">
        <v>770</v>
      </c>
      <c r="K35" s="278">
        <v>770</v>
      </c>
      <c r="L35" s="276">
        <v>700</v>
      </c>
      <c r="M35" s="279">
        <v>700</v>
      </c>
      <c r="N35" s="280">
        <v>700</v>
      </c>
      <c r="O35" s="276">
        <v>700</v>
      </c>
      <c r="P35" s="281">
        <v>800</v>
      </c>
      <c r="Q35" s="279">
        <v>800</v>
      </c>
      <c r="R35" s="276">
        <v>700</v>
      </c>
      <c r="S35" s="281">
        <v>800</v>
      </c>
      <c r="T35" s="279">
        <v>800</v>
      </c>
      <c r="U35" s="142"/>
      <c r="V35" s="177"/>
      <c r="W35" s="177"/>
      <c r="X35" s="177"/>
      <c r="Y35" s="206"/>
      <c r="Z35" s="329"/>
      <c r="AA35" s="181">
        <f>IFERROR(VLOOKUP(B35,prud_nut_data[#All],$B$10,FALSE)*$E$10,"")</f>
        <v>260</v>
      </c>
      <c r="AB35" s="181">
        <f>IFERROR(VLOOKUP(B35,prud_nut_data[#All],$B$11,FALSE)*$E$11,"")</f>
        <v>397.5</v>
      </c>
      <c r="AC35" s="181">
        <f>IFERROR(VLOOKUP(B35,prud_nut_data[#All],$B$12,FALSE)*$E$12,"")</f>
        <v>0</v>
      </c>
      <c r="AD35" s="330"/>
      <c r="AE35" s="330"/>
      <c r="AF35" s="330"/>
      <c r="AG35" s="169"/>
      <c r="AH35" s="169"/>
      <c r="AI35" s="169"/>
      <c r="AJ35" s="169"/>
    </row>
    <row r="36" spans="1:36" ht="18.75" customHeight="1" x14ac:dyDescent="0.25">
      <c r="A36" s="451"/>
      <c r="B36" s="182" t="s">
        <v>47</v>
      </c>
      <c r="C36" s="183" t="s">
        <v>48</v>
      </c>
      <c r="D36" s="373">
        <f t="shared" si="0"/>
        <v>20</v>
      </c>
      <c r="E36" s="186"/>
      <c r="F36" s="324">
        <v>12</v>
      </c>
      <c r="G36" s="274">
        <v>15</v>
      </c>
      <c r="H36" s="275">
        <v>15</v>
      </c>
      <c r="I36" s="276">
        <v>15</v>
      </c>
      <c r="J36" s="277">
        <v>15</v>
      </c>
      <c r="K36" s="278">
        <v>15</v>
      </c>
      <c r="L36" s="276">
        <v>10</v>
      </c>
      <c r="M36" s="279">
        <v>10</v>
      </c>
      <c r="N36" s="280">
        <v>15</v>
      </c>
      <c r="O36" s="276">
        <v>5</v>
      </c>
      <c r="P36" s="281">
        <v>5</v>
      </c>
      <c r="Q36" s="279">
        <v>5</v>
      </c>
      <c r="R36" s="276">
        <v>5</v>
      </c>
      <c r="S36" s="281">
        <v>5</v>
      </c>
      <c r="T36" s="279">
        <v>5</v>
      </c>
      <c r="U36" s="142"/>
      <c r="V36" s="177"/>
      <c r="W36" s="177"/>
      <c r="X36" s="177"/>
      <c r="Y36" s="206"/>
      <c r="Z36" s="329"/>
      <c r="AA36" s="181">
        <f>IFERROR(VLOOKUP(B36,prud_nut_data[#All],$B$10,FALSE)*$E$10,"")</f>
        <v>5</v>
      </c>
      <c r="AB36" s="181">
        <f>IFERROR(VLOOKUP(B36,prud_nut_data[#All],$B$11,FALSE)*$E$11,"")</f>
        <v>15</v>
      </c>
      <c r="AC36" s="181">
        <f>IFERROR(VLOOKUP(B36,prud_nut_data[#All],$B$12,FALSE)*$E$12,"")</f>
        <v>0</v>
      </c>
      <c r="AD36" s="330"/>
      <c r="AE36" s="330"/>
      <c r="AF36" s="330"/>
      <c r="AG36" s="169"/>
      <c r="AH36" s="169"/>
      <c r="AI36" s="169"/>
      <c r="AJ36" s="169"/>
    </row>
    <row r="37" spans="1:36" ht="14.1" customHeight="1" x14ac:dyDescent="0.25">
      <c r="A37" s="451"/>
      <c r="B37" s="148" t="s">
        <v>49</v>
      </c>
      <c r="C37" s="161" t="s">
        <v>50</v>
      </c>
      <c r="D37" s="374">
        <f t="shared" si="0"/>
        <v>11.900000000000002</v>
      </c>
      <c r="E37" s="185"/>
      <c r="F37" s="324">
        <v>12</v>
      </c>
      <c r="G37" s="274">
        <v>12</v>
      </c>
      <c r="H37" s="275">
        <v>12</v>
      </c>
      <c r="I37" s="276">
        <v>15</v>
      </c>
      <c r="J37" s="277">
        <v>15</v>
      </c>
      <c r="K37" s="278">
        <v>15</v>
      </c>
      <c r="L37" s="276">
        <v>6.2</v>
      </c>
      <c r="M37" s="279">
        <v>5.7</v>
      </c>
      <c r="N37" s="280">
        <v>11</v>
      </c>
      <c r="O37" s="276">
        <v>8</v>
      </c>
      <c r="P37" s="281">
        <v>7</v>
      </c>
      <c r="Q37" s="279">
        <v>7</v>
      </c>
      <c r="R37" s="276">
        <v>8</v>
      </c>
      <c r="S37" s="281">
        <v>7</v>
      </c>
      <c r="T37" s="279">
        <v>7</v>
      </c>
      <c r="U37" s="142"/>
      <c r="V37" s="177"/>
      <c r="W37" s="177"/>
      <c r="X37" s="177"/>
      <c r="Y37" s="206"/>
      <c r="Z37" s="329"/>
      <c r="AA37" s="181">
        <f>IFERROR(VLOOKUP(B37,prud_nut_data[#All],$B$10,FALSE)*$E$10,"")</f>
        <v>3.8</v>
      </c>
      <c r="AB37" s="181">
        <f>IFERROR(VLOOKUP(B37,prud_nut_data[#All],$B$11,FALSE)*$E$11,"")</f>
        <v>8.1000000000000014</v>
      </c>
      <c r="AC37" s="181">
        <f>IFERROR(VLOOKUP(B37,prud_nut_data[#All],$B$12,FALSE)*$E$12,"")</f>
        <v>0</v>
      </c>
      <c r="AD37" s="330"/>
      <c r="AE37" s="330"/>
      <c r="AF37" s="330"/>
      <c r="AG37" s="169"/>
      <c r="AH37" s="169"/>
      <c r="AI37" s="169"/>
      <c r="AJ37" s="169"/>
    </row>
    <row r="38" spans="1:36" ht="14.1" customHeight="1" x14ac:dyDescent="0.25">
      <c r="A38" s="451"/>
      <c r="B38" s="182" t="s">
        <v>51</v>
      </c>
      <c r="C38" s="183" t="s">
        <v>41</v>
      </c>
      <c r="D38" s="373">
        <f t="shared" si="0"/>
        <v>77.5</v>
      </c>
      <c r="E38" s="186"/>
      <c r="F38" s="324">
        <v>60</v>
      </c>
      <c r="G38" s="274">
        <v>60</v>
      </c>
      <c r="H38" s="275">
        <v>60</v>
      </c>
      <c r="I38" s="276">
        <v>80</v>
      </c>
      <c r="J38" s="277">
        <v>85</v>
      </c>
      <c r="K38" s="278">
        <v>85</v>
      </c>
      <c r="L38" s="276">
        <v>50</v>
      </c>
      <c r="M38" s="279">
        <v>50</v>
      </c>
      <c r="N38" s="280">
        <v>105</v>
      </c>
      <c r="O38" s="276">
        <v>55</v>
      </c>
      <c r="P38" s="281">
        <v>60</v>
      </c>
      <c r="Q38" s="279">
        <v>60</v>
      </c>
      <c r="R38" s="276">
        <v>55</v>
      </c>
      <c r="S38" s="281">
        <v>60</v>
      </c>
      <c r="T38" s="279">
        <v>60</v>
      </c>
      <c r="U38" s="142"/>
      <c r="V38" s="177"/>
      <c r="W38" s="177"/>
      <c r="X38" s="177"/>
      <c r="Y38" s="206"/>
      <c r="Z38" s="329"/>
      <c r="AA38" s="181">
        <f>IFERROR(VLOOKUP(B38,prud_nut_data[#All],$B$10,FALSE)*$E$10,"")</f>
        <v>22</v>
      </c>
      <c r="AB38" s="181">
        <f>IFERROR(VLOOKUP(B38,prud_nut_data[#All],$B$11,FALSE)*$E$11,"")</f>
        <v>55.5</v>
      </c>
      <c r="AC38" s="181">
        <f>IFERROR(VLOOKUP(B38,prud_nut_data[#All],$B$12,FALSE)*$E$12,"")</f>
        <v>0</v>
      </c>
      <c r="AD38" s="330"/>
      <c r="AE38" s="330"/>
      <c r="AF38" s="330"/>
      <c r="AG38" s="169"/>
      <c r="AH38" s="169"/>
      <c r="AI38" s="169"/>
      <c r="AJ38" s="169"/>
    </row>
    <row r="39" spans="1:36" x14ac:dyDescent="0.25">
      <c r="A39" s="451"/>
      <c r="B39" s="148" t="s">
        <v>52</v>
      </c>
      <c r="C39" s="149" t="s">
        <v>48</v>
      </c>
      <c r="D39" s="374">
        <f t="shared" si="0"/>
        <v>60</v>
      </c>
      <c r="E39" s="185"/>
      <c r="F39" s="324">
        <v>90</v>
      </c>
      <c r="G39" s="274">
        <v>90</v>
      </c>
      <c r="H39" s="275">
        <v>90</v>
      </c>
      <c r="I39" s="276">
        <v>75</v>
      </c>
      <c r="J39" s="277">
        <v>90</v>
      </c>
      <c r="K39" s="278">
        <v>90</v>
      </c>
      <c r="L39" s="276">
        <v>60</v>
      </c>
      <c r="M39" s="279">
        <v>60</v>
      </c>
      <c r="N39" s="280">
        <v>70</v>
      </c>
      <c r="O39" s="276">
        <v>60</v>
      </c>
      <c r="P39" s="281">
        <v>60</v>
      </c>
      <c r="Q39" s="279">
        <v>60</v>
      </c>
      <c r="R39" s="276">
        <v>60</v>
      </c>
      <c r="S39" s="281">
        <v>60</v>
      </c>
      <c r="T39" s="279">
        <v>60</v>
      </c>
      <c r="U39" s="142"/>
      <c r="V39" s="177"/>
      <c r="W39" s="177"/>
      <c r="X39" s="177"/>
      <c r="Y39" s="206"/>
      <c r="Z39" s="329"/>
      <c r="AA39" s="181">
        <f>IFERROR(VLOOKUP(B39,prud_nut_data[#All],$B$10,FALSE)*$E$10,"")</f>
        <v>24</v>
      </c>
      <c r="AB39" s="181">
        <f>IFERROR(VLOOKUP(B39,prud_nut_data[#All],$B$11,FALSE)*$E$11,"")</f>
        <v>36</v>
      </c>
      <c r="AC39" s="181">
        <f>IFERROR(VLOOKUP(B39,prud_nut_data[#All],$B$12,FALSE)*$E$12,"")</f>
        <v>0</v>
      </c>
      <c r="AD39" s="330"/>
      <c r="AE39" s="330"/>
      <c r="AF39" s="330"/>
      <c r="AG39" s="169"/>
      <c r="AH39" s="169"/>
      <c r="AI39" s="169"/>
      <c r="AJ39" s="169"/>
    </row>
    <row r="40" spans="1:36" x14ac:dyDescent="0.25">
      <c r="A40" s="451"/>
      <c r="B40" s="182" t="s">
        <v>53</v>
      </c>
      <c r="C40" s="183" t="s">
        <v>41</v>
      </c>
      <c r="D40" s="373">
        <f t="shared" si="0"/>
        <v>1.62</v>
      </c>
      <c r="E40" s="186"/>
      <c r="F40" s="324">
        <v>1.6</v>
      </c>
      <c r="G40" s="274">
        <v>1.6</v>
      </c>
      <c r="H40" s="275">
        <v>1.6</v>
      </c>
      <c r="I40" s="276">
        <v>1.4</v>
      </c>
      <c r="J40" s="277">
        <v>1.4</v>
      </c>
      <c r="K40" s="278">
        <v>1.4</v>
      </c>
      <c r="L40" s="276">
        <v>0.9</v>
      </c>
      <c r="M40" s="279">
        <v>0.9</v>
      </c>
      <c r="N40" s="280">
        <v>1.1299999999999999</v>
      </c>
      <c r="O40" s="276">
        <v>1.4</v>
      </c>
      <c r="P40" s="281">
        <v>1.4</v>
      </c>
      <c r="Q40" s="279">
        <v>1.4</v>
      </c>
      <c r="R40" s="276">
        <v>1.4</v>
      </c>
      <c r="S40" s="281">
        <v>1.4</v>
      </c>
      <c r="T40" s="279">
        <v>1.4</v>
      </c>
      <c r="U40" s="142"/>
      <c r="V40" s="177"/>
      <c r="W40" s="177"/>
      <c r="X40" s="177"/>
      <c r="Y40" s="206"/>
      <c r="Z40" s="329"/>
      <c r="AA40" s="181">
        <f>IFERROR(VLOOKUP(B40,prud_nut_data[#All],$B$10,FALSE)*$E$10,"")</f>
        <v>0.6</v>
      </c>
      <c r="AB40" s="181">
        <f>IFERROR(VLOOKUP(B40,prud_nut_data[#All],$B$11,FALSE)*$E$11,"")</f>
        <v>1.02</v>
      </c>
      <c r="AC40" s="181">
        <f>IFERROR(VLOOKUP(B40,prud_nut_data[#All],$B$12,FALSE)*$E$12,"")</f>
        <v>0</v>
      </c>
      <c r="AD40" s="330"/>
      <c r="AE40" s="330"/>
      <c r="AF40" s="330"/>
      <c r="AG40" s="169"/>
      <c r="AH40" s="169"/>
      <c r="AI40" s="169"/>
      <c r="AJ40" s="169"/>
    </row>
    <row r="41" spans="1:36" x14ac:dyDescent="0.25">
      <c r="A41" s="451"/>
      <c r="B41" s="148" t="s">
        <v>54</v>
      </c>
      <c r="C41" s="149" t="s">
        <v>41</v>
      </c>
      <c r="D41" s="374">
        <f t="shared" si="0"/>
        <v>1.77</v>
      </c>
      <c r="E41" s="185"/>
      <c r="F41" s="324">
        <v>1.7</v>
      </c>
      <c r="G41" s="274">
        <v>1.7</v>
      </c>
      <c r="H41" s="275">
        <v>1.7</v>
      </c>
      <c r="I41" s="276">
        <v>1.4</v>
      </c>
      <c r="J41" s="277">
        <v>1.4</v>
      </c>
      <c r="K41" s="278">
        <v>1.4</v>
      </c>
      <c r="L41" s="276">
        <v>1.4</v>
      </c>
      <c r="M41" s="279">
        <v>1.4</v>
      </c>
      <c r="N41" s="280">
        <v>1.9</v>
      </c>
      <c r="O41" s="276">
        <v>1.4</v>
      </c>
      <c r="P41" s="281">
        <v>1.4</v>
      </c>
      <c r="Q41" s="279">
        <v>1.4</v>
      </c>
      <c r="R41" s="276">
        <v>1.4</v>
      </c>
      <c r="S41" s="281">
        <v>1.4</v>
      </c>
      <c r="T41" s="279">
        <v>1.4</v>
      </c>
      <c r="U41" s="142"/>
      <c r="V41" s="177"/>
      <c r="W41" s="177"/>
      <c r="X41" s="177"/>
      <c r="Y41" s="206"/>
      <c r="Z41" s="329"/>
      <c r="AA41" s="181">
        <f>IFERROR(VLOOKUP(B41,prud_nut_data[#All],$B$10,FALSE)*$E$10,"")</f>
        <v>0.6</v>
      </c>
      <c r="AB41" s="181">
        <f>IFERROR(VLOOKUP(B41,prud_nut_data[#All],$B$11,FALSE)*$E$11,"")</f>
        <v>1.17</v>
      </c>
      <c r="AC41" s="181">
        <f>IFERROR(VLOOKUP(B41,prud_nut_data[#All],$B$12,FALSE)*$E$12,"")</f>
        <v>0</v>
      </c>
      <c r="AD41" s="330"/>
      <c r="AE41" s="330"/>
      <c r="AF41" s="330"/>
      <c r="AG41" s="169"/>
      <c r="AH41" s="169"/>
      <c r="AI41" s="169"/>
      <c r="AJ41" s="169"/>
    </row>
    <row r="42" spans="1:36" x14ac:dyDescent="0.25">
      <c r="A42" s="451"/>
      <c r="B42" s="182" t="s">
        <v>55</v>
      </c>
      <c r="C42" s="183" t="s">
        <v>41</v>
      </c>
      <c r="D42" s="373">
        <f t="shared" si="0"/>
        <v>8.3000000000000007</v>
      </c>
      <c r="E42" s="186"/>
      <c r="F42" s="324" t="s">
        <v>44</v>
      </c>
      <c r="G42" s="274" t="s">
        <v>44</v>
      </c>
      <c r="H42" s="275" t="s">
        <v>44</v>
      </c>
      <c r="I42" s="276" t="s">
        <v>44</v>
      </c>
      <c r="J42" s="277" t="s">
        <v>44</v>
      </c>
      <c r="K42" s="278" t="s">
        <v>44</v>
      </c>
      <c r="L42" s="276">
        <v>14</v>
      </c>
      <c r="M42" s="279">
        <v>13</v>
      </c>
      <c r="N42" s="280" t="s">
        <v>44</v>
      </c>
      <c r="O42" s="276" t="s">
        <v>44</v>
      </c>
      <c r="P42" s="281" t="s">
        <v>44</v>
      </c>
      <c r="Q42" s="279" t="s">
        <v>44</v>
      </c>
      <c r="R42" s="276" t="s">
        <v>44</v>
      </c>
      <c r="S42" s="281" t="s">
        <v>44</v>
      </c>
      <c r="T42" s="279" t="s">
        <v>44</v>
      </c>
      <c r="U42" s="142"/>
      <c r="V42" s="177"/>
      <c r="W42" s="177"/>
      <c r="X42" s="177"/>
      <c r="Y42" s="206"/>
      <c r="Z42" s="329"/>
      <c r="AA42" s="181">
        <f>IFERROR(VLOOKUP(B42,prud_nut_data[#All],$B$10,FALSE)*$E$10,"")</f>
        <v>3.2</v>
      </c>
      <c r="AB42" s="181">
        <f>IFERROR(VLOOKUP(B42,prud_nut_data[#All],$B$11,FALSE)*$E$11,"")</f>
        <v>5.0999999999999996</v>
      </c>
      <c r="AC42" s="181">
        <f>IFERROR(VLOOKUP(B42,prud_nut_data[#All],$B$12,FALSE)*$E$12,"")</f>
        <v>0</v>
      </c>
      <c r="AD42" s="330"/>
      <c r="AE42" s="330"/>
      <c r="AF42" s="330"/>
      <c r="AG42" s="169"/>
      <c r="AH42" s="169"/>
      <c r="AI42" s="169"/>
      <c r="AJ42" s="169"/>
    </row>
    <row r="43" spans="1:36" x14ac:dyDescent="0.25">
      <c r="A43" s="451"/>
      <c r="B43" s="148" t="s">
        <v>56</v>
      </c>
      <c r="C43" s="149" t="s">
        <v>41</v>
      </c>
      <c r="D43" s="374">
        <f t="shared" si="0"/>
        <v>26.5</v>
      </c>
      <c r="E43" s="185"/>
      <c r="F43" s="324">
        <v>20</v>
      </c>
      <c r="G43" s="274">
        <v>20</v>
      </c>
      <c r="H43" s="275">
        <v>20</v>
      </c>
      <c r="I43" s="276">
        <v>18</v>
      </c>
      <c r="J43" s="277">
        <v>18</v>
      </c>
      <c r="K43" s="278">
        <v>18</v>
      </c>
      <c r="L43" s="276">
        <v>14</v>
      </c>
      <c r="M43" s="279">
        <v>13</v>
      </c>
      <c r="N43" s="280">
        <v>18.899999999999999</v>
      </c>
      <c r="O43" s="276">
        <v>18</v>
      </c>
      <c r="P43" s="281">
        <v>18</v>
      </c>
      <c r="Q43" s="279">
        <v>18</v>
      </c>
      <c r="R43" s="276">
        <v>18</v>
      </c>
      <c r="S43" s="281">
        <v>18</v>
      </c>
      <c r="T43" s="279">
        <v>18</v>
      </c>
      <c r="U43" s="142"/>
      <c r="V43" s="177"/>
      <c r="W43" s="177"/>
      <c r="X43" s="177"/>
      <c r="Y43" s="206"/>
      <c r="Z43" s="329"/>
      <c r="AA43" s="181">
        <f>IFERROR(VLOOKUP(B43,prud_nut_data[#All],$B$10,FALSE)*$E$10,"")</f>
        <v>10</v>
      </c>
      <c r="AB43" s="181">
        <f>IFERROR(VLOOKUP(B43,prud_nut_data[#All],$B$11,FALSE)*$E$11,"")</f>
        <v>16.5</v>
      </c>
      <c r="AC43" s="181">
        <f>IFERROR(VLOOKUP(B43,prud_nut_data[#All],$B$12,FALSE)*$E$12,"")</f>
        <v>0</v>
      </c>
      <c r="AD43" s="330"/>
      <c r="AE43" s="330"/>
      <c r="AF43" s="330"/>
      <c r="AG43" s="169"/>
      <c r="AH43" s="169"/>
      <c r="AI43" s="169"/>
      <c r="AJ43" s="169"/>
    </row>
    <row r="44" spans="1:36" x14ac:dyDescent="0.25">
      <c r="A44" s="451"/>
      <c r="B44" s="182" t="s">
        <v>57</v>
      </c>
      <c r="C44" s="183" t="s">
        <v>41</v>
      </c>
      <c r="D44" s="373">
        <f t="shared" si="0"/>
        <v>1.925</v>
      </c>
      <c r="E44" s="186"/>
      <c r="F44" s="324">
        <v>2.2000000000000002</v>
      </c>
      <c r="G44" s="274">
        <v>2.2000000000000002</v>
      </c>
      <c r="H44" s="275">
        <v>2.2000000000000002</v>
      </c>
      <c r="I44" s="276">
        <v>1.9</v>
      </c>
      <c r="J44" s="277">
        <v>1.9</v>
      </c>
      <c r="K44" s="278">
        <v>1.9</v>
      </c>
      <c r="L44" s="276">
        <v>1.2</v>
      </c>
      <c r="M44" s="279">
        <v>1.2</v>
      </c>
      <c r="N44" s="280">
        <v>1.8</v>
      </c>
      <c r="O44" s="276">
        <v>1.9</v>
      </c>
      <c r="P44" s="281">
        <v>1.9</v>
      </c>
      <c r="Q44" s="279">
        <v>1.9</v>
      </c>
      <c r="R44" s="276">
        <v>1.9</v>
      </c>
      <c r="S44" s="281">
        <v>1.9</v>
      </c>
      <c r="T44" s="279">
        <v>1.9</v>
      </c>
      <c r="U44" s="142"/>
      <c r="V44" s="177"/>
      <c r="W44" s="177"/>
      <c r="X44" s="177"/>
      <c r="Y44" s="206"/>
      <c r="Z44" s="329"/>
      <c r="AA44" s="181">
        <f>IFERROR(VLOOKUP(B44,prud_nut_data[#All],$B$10,FALSE)*$E$10,"")</f>
        <v>0.5</v>
      </c>
      <c r="AB44" s="181">
        <f>IFERROR(VLOOKUP(B44,prud_nut_data[#All],$B$11,FALSE)*$E$11,"")</f>
        <v>1.425</v>
      </c>
      <c r="AC44" s="181">
        <f>IFERROR(VLOOKUP(B44,prud_nut_data[#All],$B$12,FALSE)*$E$12,"")</f>
        <v>0</v>
      </c>
      <c r="AD44" s="330"/>
      <c r="AE44" s="330"/>
      <c r="AF44" s="330"/>
      <c r="AG44" s="169"/>
      <c r="AH44" s="169"/>
      <c r="AI44" s="169"/>
      <c r="AJ44" s="169"/>
    </row>
    <row r="45" spans="1:36" x14ac:dyDescent="0.25">
      <c r="A45" s="451"/>
      <c r="B45" s="148" t="s">
        <v>58</v>
      </c>
      <c r="C45" s="149" t="s">
        <v>48</v>
      </c>
      <c r="D45" s="374">
        <f t="shared" si="0"/>
        <v>255</v>
      </c>
      <c r="E45" s="185"/>
      <c r="F45" s="324">
        <v>800</v>
      </c>
      <c r="G45" s="274">
        <v>800</v>
      </c>
      <c r="H45" s="275">
        <v>800</v>
      </c>
      <c r="I45" s="276">
        <v>600</v>
      </c>
      <c r="J45" s="277">
        <v>600</v>
      </c>
      <c r="K45" s="278">
        <v>600</v>
      </c>
      <c r="L45" s="276">
        <v>300</v>
      </c>
      <c r="M45" s="279">
        <v>300</v>
      </c>
      <c r="N45" s="280">
        <v>360</v>
      </c>
      <c r="O45" s="276">
        <v>600</v>
      </c>
      <c r="P45" s="281">
        <v>600</v>
      </c>
      <c r="Q45" s="279">
        <v>600</v>
      </c>
      <c r="R45" s="276">
        <v>600</v>
      </c>
      <c r="S45" s="281">
        <v>600</v>
      </c>
      <c r="T45" s="279">
        <v>600</v>
      </c>
      <c r="U45" s="142"/>
      <c r="V45" s="177"/>
      <c r="W45" s="177"/>
      <c r="X45" s="177"/>
      <c r="Y45" s="206"/>
      <c r="Z45" s="329"/>
      <c r="AA45" s="181">
        <f>IFERROR(VLOOKUP(B45,prud_nut_data[#All],$B$10,FALSE)*$E$10,"")</f>
        <v>102</v>
      </c>
      <c r="AB45" s="181">
        <f>IFERROR(VLOOKUP(B45,prud_nut_data[#All],$B$11,FALSE)*$E$11,"")</f>
        <v>153</v>
      </c>
      <c r="AC45" s="181">
        <f>IFERROR(VLOOKUP(B45,prud_nut_data[#All],$B$12,FALSE)*$E$12,"")</f>
        <v>0</v>
      </c>
      <c r="AD45" s="330"/>
      <c r="AE45" s="330"/>
      <c r="AF45" s="330"/>
      <c r="AG45" s="169"/>
      <c r="AH45" s="169"/>
      <c r="AI45" s="169"/>
      <c r="AJ45" s="169"/>
    </row>
    <row r="46" spans="1:36" x14ac:dyDescent="0.25">
      <c r="A46" s="451"/>
      <c r="B46" s="182" t="s">
        <v>59</v>
      </c>
      <c r="C46" s="183" t="s">
        <v>48</v>
      </c>
      <c r="D46" s="373">
        <f t="shared" si="0"/>
        <v>159.69999999999999</v>
      </c>
      <c r="E46" s="186"/>
      <c r="F46" s="324">
        <v>3</v>
      </c>
      <c r="G46" s="274">
        <v>3</v>
      </c>
      <c r="H46" s="275">
        <v>3</v>
      </c>
      <c r="I46" s="276">
        <v>2.6</v>
      </c>
      <c r="J46" s="277">
        <v>2.6</v>
      </c>
      <c r="K46" s="278">
        <v>2.6</v>
      </c>
      <c r="L46" s="276">
        <v>1.5</v>
      </c>
      <c r="M46" s="279">
        <v>1.5</v>
      </c>
      <c r="N46" s="280">
        <v>4.5</v>
      </c>
      <c r="O46" s="276">
        <v>2.6</v>
      </c>
      <c r="P46" s="281">
        <v>2.6</v>
      </c>
      <c r="Q46" s="279">
        <v>2.6</v>
      </c>
      <c r="R46" s="276">
        <v>2.6</v>
      </c>
      <c r="S46" s="281">
        <v>2.6</v>
      </c>
      <c r="T46" s="279">
        <v>2.6</v>
      </c>
      <c r="U46" s="142"/>
      <c r="V46" s="177"/>
      <c r="W46" s="177"/>
      <c r="X46" s="177"/>
      <c r="Y46" s="206"/>
      <c r="Z46" s="329"/>
      <c r="AA46" s="181">
        <f>IFERROR(VLOOKUP(B46,prud_nut_data[#All],$B$10,FALSE)*$E$10,"")</f>
        <v>0.7</v>
      </c>
      <c r="AB46" s="181">
        <f>IFERROR(VLOOKUP(B46,prud_nut_data[#All],$B$11,FALSE)*$E$11,"")</f>
        <v>159</v>
      </c>
      <c r="AC46" s="181">
        <f>IFERROR(VLOOKUP(B46,prud_nut_data[#All],$B$12,FALSE)*$E$12,"")</f>
        <v>0</v>
      </c>
      <c r="AD46" s="330"/>
      <c r="AE46" s="330"/>
      <c r="AF46" s="330"/>
      <c r="AG46" s="169"/>
      <c r="AH46" s="169"/>
      <c r="AI46" s="169"/>
      <c r="AJ46" s="169"/>
    </row>
    <row r="47" spans="1:36" x14ac:dyDescent="0.25">
      <c r="A47" s="451"/>
      <c r="B47" s="148" t="s">
        <v>60</v>
      </c>
      <c r="C47" s="149" t="s">
        <v>48</v>
      </c>
      <c r="D47" s="374">
        <f t="shared" si="0"/>
        <v>32.5</v>
      </c>
      <c r="E47" s="192"/>
      <c r="F47" s="324">
        <v>50</v>
      </c>
      <c r="G47" s="274">
        <v>50</v>
      </c>
      <c r="H47" s="275">
        <v>50</v>
      </c>
      <c r="I47" s="276">
        <v>30</v>
      </c>
      <c r="J47" s="277">
        <v>30</v>
      </c>
      <c r="K47" s="278">
        <v>30</v>
      </c>
      <c r="L47" s="276">
        <v>10</v>
      </c>
      <c r="M47" s="279">
        <v>10</v>
      </c>
      <c r="N47" s="280">
        <v>40</v>
      </c>
      <c r="O47" s="276">
        <v>30</v>
      </c>
      <c r="P47" s="281">
        <v>30</v>
      </c>
      <c r="Q47" s="279">
        <v>30</v>
      </c>
      <c r="R47" s="276">
        <v>30</v>
      </c>
      <c r="S47" s="281">
        <v>30</v>
      </c>
      <c r="T47" s="279">
        <v>30</v>
      </c>
      <c r="U47" s="142"/>
      <c r="V47" s="177"/>
      <c r="W47" s="177"/>
      <c r="X47" s="177"/>
      <c r="Y47" s="206"/>
      <c r="Z47" s="329"/>
      <c r="AA47" s="181">
        <f>IFERROR(VLOOKUP(B47,prud_nut_data[#All],$B$10,FALSE)*$E$10,"")</f>
        <v>13</v>
      </c>
      <c r="AB47" s="181">
        <f>IFERROR(VLOOKUP(B47,prud_nut_data[#All],$B$11,FALSE)*$E$11,"")</f>
        <v>19.5</v>
      </c>
      <c r="AC47" s="181">
        <f>IFERROR(VLOOKUP(B47,prud_nut_data[#All],$B$12,FALSE)*$E$12,"")</f>
        <v>0</v>
      </c>
      <c r="AD47" s="330"/>
      <c r="AE47" s="330"/>
      <c r="AF47" s="330"/>
      <c r="AG47" s="169"/>
      <c r="AH47" s="169"/>
      <c r="AI47" s="169"/>
      <c r="AJ47" s="169"/>
    </row>
    <row r="48" spans="1:36" ht="14.85" customHeight="1" x14ac:dyDescent="0.25">
      <c r="A48" s="451"/>
      <c r="B48" s="182" t="s">
        <v>63</v>
      </c>
      <c r="C48" s="183" t="s">
        <v>41</v>
      </c>
      <c r="D48" s="373">
        <f t="shared" si="0"/>
        <v>4.8499999999999996</v>
      </c>
      <c r="E48" s="193"/>
      <c r="F48" s="324">
        <v>6</v>
      </c>
      <c r="G48" s="274">
        <v>6</v>
      </c>
      <c r="H48" s="275">
        <v>6</v>
      </c>
      <c r="I48" s="276">
        <v>6</v>
      </c>
      <c r="J48" s="277">
        <v>6</v>
      </c>
      <c r="K48" s="278">
        <v>6</v>
      </c>
      <c r="L48" s="276">
        <v>5</v>
      </c>
      <c r="M48" s="279">
        <v>5</v>
      </c>
      <c r="N48" s="280">
        <v>5</v>
      </c>
      <c r="O48" s="276">
        <v>5</v>
      </c>
      <c r="P48" s="281">
        <v>5</v>
      </c>
      <c r="Q48" s="279">
        <v>5</v>
      </c>
      <c r="R48" s="276">
        <v>5</v>
      </c>
      <c r="S48" s="281">
        <v>5</v>
      </c>
      <c r="T48" s="279">
        <v>5</v>
      </c>
      <c r="U48" s="142"/>
      <c r="V48" s="177"/>
      <c r="W48" s="177"/>
      <c r="X48" s="177"/>
      <c r="Y48" s="206"/>
      <c r="Z48" s="329"/>
      <c r="AA48" s="181">
        <f>IFERROR(VLOOKUP(B48,prud_nut_data[#All],$B$10,FALSE)*$E$10,"")</f>
        <v>2</v>
      </c>
      <c r="AB48" s="181">
        <f>IFERROR(VLOOKUP(B48,prud_nut_data[#All],$B$11,FALSE)*$E$11,"")</f>
        <v>2.85</v>
      </c>
      <c r="AC48" s="181">
        <f>IFERROR(VLOOKUP(B48,prud_nut_data[#All],$B$12,FALSE)*$E$12,"")</f>
        <v>0</v>
      </c>
      <c r="AD48" s="330"/>
      <c r="AE48" s="330"/>
      <c r="AF48" s="330"/>
      <c r="AG48" s="169"/>
      <c r="AH48" s="169"/>
      <c r="AI48" s="169"/>
      <c r="AJ48" s="169"/>
    </row>
    <row r="49" spans="1:36" x14ac:dyDescent="0.25">
      <c r="A49" s="451"/>
      <c r="B49" s="160" t="s">
        <v>64</v>
      </c>
      <c r="C49" s="149" t="s">
        <v>41</v>
      </c>
      <c r="D49" s="374">
        <f t="shared" si="0"/>
        <v>506</v>
      </c>
      <c r="E49" s="185"/>
      <c r="F49" s="324">
        <v>450</v>
      </c>
      <c r="G49" s="274">
        <v>450</v>
      </c>
      <c r="H49" s="275">
        <v>450</v>
      </c>
      <c r="I49" s="276">
        <v>450</v>
      </c>
      <c r="J49" s="277">
        <v>450</v>
      </c>
      <c r="K49" s="278">
        <v>450</v>
      </c>
      <c r="L49" s="276" t="s">
        <v>44</v>
      </c>
      <c r="M49" s="279" t="s">
        <v>44</v>
      </c>
      <c r="N49" s="280">
        <v>480</v>
      </c>
      <c r="O49" s="276">
        <v>415</v>
      </c>
      <c r="P49" s="281">
        <v>440</v>
      </c>
      <c r="Q49" s="279">
        <v>440</v>
      </c>
      <c r="R49" s="276">
        <v>415</v>
      </c>
      <c r="S49" s="281">
        <v>440</v>
      </c>
      <c r="T49" s="279">
        <v>440</v>
      </c>
      <c r="U49" s="142"/>
      <c r="V49" s="177"/>
      <c r="W49" s="177"/>
      <c r="X49" s="177"/>
      <c r="Y49" s="206"/>
      <c r="Z49" s="329"/>
      <c r="AA49" s="181">
        <f>IFERROR(VLOOKUP(B49,prud_nut_data[#All],$B$10,FALSE)*$E$10,"")</f>
        <v>200</v>
      </c>
      <c r="AB49" s="181">
        <f>IFERROR(VLOOKUP(B49,prud_nut_data[#All],$B$11,FALSE)*$E$11,"")</f>
        <v>306</v>
      </c>
      <c r="AC49" s="181">
        <f>IFERROR(VLOOKUP(B49,prud_nut_data[#All],$B$12,FALSE)*$E$12,"")</f>
        <v>0</v>
      </c>
      <c r="AD49" s="330"/>
      <c r="AE49" s="330"/>
      <c r="AF49" s="330"/>
      <c r="AG49" s="169"/>
      <c r="AH49" s="169"/>
      <c r="AI49" s="169"/>
      <c r="AJ49" s="169"/>
    </row>
    <row r="50" spans="1:36" ht="15.75" thickBot="1" x14ac:dyDescent="0.3">
      <c r="A50" s="452"/>
      <c r="B50" s="257" t="s">
        <v>65</v>
      </c>
      <c r="C50" s="255" t="s">
        <v>41</v>
      </c>
      <c r="D50" s="375">
        <f t="shared" si="0"/>
        <v>0</v>
      </c>
      <c r="E50" s="256"/>
      <c r="F50" s="324">
        <v>140</v>
      </c>
      <c r="G50" s="289">
        <v>170</v>
      </c>
      <c r="H50" s="290">
        <v>200</v>
      </c>
      <c r="I50" s="291" t="s">
        <v>44</v>
      </c>
      <c r="J50" s="292" t="s">
        <v>44</v>
      </c>
      <c r="K50" s="293" t="s">
        <v>44</v>
      </c>
      <c r="L50" s="291" t="s">
        <v>44</v>
      </c>
      <c r="M50" s="294" t="s">
        <v>44</v>
      </c>
      <c r="N50" s="295" t="s">
        <v>44</v>
      </c>
      <c r="O50" s="291"/>
      <c r="P50" s="296"/>
      <c r="Q50" s="294"/>
      <c r="R50" s="291" t="s">
        <v>44</v>
      </c>
      <c r="S50" s="296" t="s">
        <v>44</v>
      </c>
      <c r="T50" s="294" t="s">
        <v>44</v>
      </c>
      <c r="U50" s="142"/>
      <c r="V50" s="177"/>
      <c r="W50" s="177"/>
      <c r="X50" s="177"/>
      <c r="Y50" s="206"/>
      <c r="Z50" s="329"/>
      <c r="AA50" s="181">
        <f>IFERROR(VLOOKUP(B50,prud_nut_data[#All],$B$10,FALSE)*$E$10,"")</f>
        <v>0</v>
      </c>
      <c r="AB50" s="181">
        <f>IFERROR(VLOOKUP(B50,prud_nut_data[#All],$B$11,FALSE)*$E$11,"")</f>
        <v>0</v>
      </c>
      <c r="AC50" s="181">
        <f>IFERROR(VLOOKUP(B50,prud_nut_data[#All],$B$12,FALSE)*$E$12,"")</f>
        <v>0</v>
      </c>
      <c r="AD50" s="330"/>
      <c r="AE50" s="330"/>
      <c r="AF50" s="330"/>
      <c r="AG50" s="169"/>
      <c r="AH50" s="169"/>
      <c r="AI50" s="169"/>
      <c r="AJ50" s="169"/>
    </row>
    <row r="51" spans="1:36" x14ac:dyDescent="0.25">
      <c r="A51" s="450" t="s">
        <v>369</v>
      </c>
      <c r="B51" s="160" t="s">
        <v>68</v>
      </c>
      <c r="C51" s="149" t="s">
        <v>41</v>
      </c>
      <c r="D51" s="374">
        <f t="shared" si="0"/>
        <v>475.5</v>
      </c>
      <c r="E51" s="185"/>
      <c r="F51" s="324">
        <v>1500</v>
      </c>
      <c r="G51" s="274">
        <v>1500</v>
      </c>
      <c r="H51" s="275">
        <v>1500</v>
      </c>
      <c r="I51" s="276">
        <v>1500</v>
      </c>
      <c r="J51" s="277">
        <v>1500</v>
      </c>
      <c r="K51" s="278">
        <v>1500</v>
      </c>
      <c r="L51" s="276">
        <v>1600</v>
      </c>
      <c r="M51" s="279">
        <v>1600</v>
      </c>
      <c r="N51" s="280">
        <v>2000</v>
      </c>
      <c r="O51" s="276">
        <v>920</v>
      </c>
      <c r="P51" s="281">
        <v>920</v>
      </c>
      <c r="Q51" s="279">
        <v>920</v>
      </c>
      <c r="R51" s="276">
        <v>920</v>
      </c>
      <c r="S51" s="281">
        <v>920</v>
      </c>
      <c r="T51" s="279">
        <v>920</v>
      </c>
      <c r="U51" s="142"/>
      <c r="V51" s="177"/>
      <c r="W51" s="177"/>
      <c r="X51" s="177"/>
      <c r="Y51" s="206"/>
      <c r="Z51" s="329"/>
      <c r="AA51" s="181">
        <f>IFERROR(VLOOKUP(B51,prud_nut_data[#All],$B$10,FALSE)*$E$10,"")</f>
        <v>261</v>
      </c>
      <c r="AB51" s="181">
        <f>IFERROR(VLOOKUP(B51,prud_nut_data[#All],$B$11,FALSE)*$E$11,"")</f>
        <v>214.5</v>
      </c>
      <c r="AC51" s="181">
        <f>IFERROR(VLOOKUP(B51,prud_nut_data[#All],$B$12,FALSE)*$E$12,"")</f>
        <v>0</v>
      </c>
      <c r="AD51" s="330"/>
      <c r="AE51" s="330"/>
      <c r="AF51" s="330"/>
      <c r="AG51" s="169"/>
      <c r="AH51" s="169"/>
      <c r="AI51" s="169"/>
      <c r="AJ51" s="169"/>
    </row>
    <row r="52" spans="1:36" x14ac:dyDescent="0.25">
      <c r="A52" s="451"/>
      <c r="B52" s="184" t="s">
        <v>69</v>
      </c>
      <c r="C52" s="183" t="s">
        <v>41</v>
      </c>
      <c r="D52" s="373">
        <f t="shared" si="0"/>
        <v>652</v>
      </c>
      <c r="E52" s="186"/>
      <c r="F52" s="324">
        <v>184</v>
      </c>
      <c r="G52" s="274">
        <v>184</v>
      </c>
      <c r="H52" s="275">
        <v>184</v>
      </c>
      <c r="I52" s="276">
        <v>4700</v>
      </c>
      <c r="J52" s="277">
        <v>4700</v>
      </c>
      <c r="K52" s="278">
        <v>4700</v>
      </c>
      <c r="L52" s="276">
        <v>3500</v>
      </c>
      <c r="M52" s="279">
        <v>3500</v>
      </c>
      <c r="N52" s="280">
        <v>3500</v>
      </c>
      <c r="O52" s="276">
        <v>2800</v>
      </c>
      <c r="P52" s="281">
        <v>2800</v>
      </c>
      <c r="Q52" s="279">
        <v>2800</v>
      </c>
      <c r="R52" s="276">
        <v>2800</v>
      </c>
      <c r="S52" s="281">
        <v>2800</v>
      </c>
      <c r="T52" s="279">
        <v>2800</v>
      </c>
      <c r="U52" s="142"/>
      <c r="V52" s="177"/>
      <c r="W52" s="177"/>
      <c r="X52" s="177"/>
      <c r="Y52" s="206"/>
      <c r="Z52" s="329"/>
      <c r="AA52" s="181">
        <f>IFERROR(VLOOKUP(B52,prud_nut_data[#All],$B$10,FALSE)*$E$10,"")</f>
        <v>280</v>
      </c>
      <c r="AB52" s="181">
        <f>IFERROR(VLOOKUP(B52,prud_nut_data[#All],$B$11,FALSE)*$E$11,"")</f>
        <v>372</v>
      </c>
      <c r="AC52" s="181">
        <f>IFERROR(VLOOKUP(B52,prud_nut_data[#All],$B$12,FALSE)*$E$12,"")</f>
        <v>0</v>
      </c>
      <c r="AD52" s="330"/>
      <c r="AE52" s="330"/>
      <c r="AF52" s="330"/>
      <c r="AG52" s="169"/>
      <c r="AH52" s="169"/>
      <c r="AI52" s="169"/>
      <c r="AJ52" s="169"/>
    </row>
    <row r="53" spans="1:36" x14ac:dyDescent="0.25">
      <c r="A53" s="451"/>
      <c r="B53" s="160" t="s">
        <v>70</v>
      </c>
      <c r="C53" s="149" t="s">
        <v>41</v>
      </c>
      <c r="D53" s="374">
        <f t="shared" si="0"/>
        <v>214.5</v>
      </c>
      <c r="E53" s="185"/>
      <c r="F53" s="324">
        <v>2300</v>
      </c>
      <c r="G53" s="274">
        <v>2300</v>
      </c>
      <c r="H53" s="275">
        <v>2300</v>
      </c>
      <c r="I53" s="276">
        <v>2300</v>
      </c>
      <c r="J53" s="277">
        <v>2300</v>
      </c>
      <c r="K53" s="278">
        <v>2300</v>
      </c>
      <c r="L53" s="276">
        <v>2500</v>
      </c>
      <c r="M53" s="279">
        <v>2500</v>
      </c>
      <c r="N53" s="280">
        <v>3100</v>
      </c>
      <c r="O53" s="276" t="s">
        <v>44</v>
      </c>
      <c r="P53" s="281" t="s">
        <v>44</v>
      </c>
      <c r="Q53" s="279" t="s">
        <v>44</v>
      </c>
      <c r="R53" s="276" t="s">
        <v>44</v>
      </c>
      <c r="S53" s="281" t="s">
        <v>44</v>
      </c>
      <c r="T53" s="279" t="s">
        <v>44</v>
      </c>
      <c r="U53" s="142"/>
      <c r="V53" s="177"/>
      <c r="W53" s="177"/>
      <c r="X53" s="177"/>
      <c r="Y53" s="206"/>
      <c r="Z53" s="329"/>
      <c r="AA53" s="181">
        <f>IFERROR(VLOOKUP(B53,prud_nut_data[#All],$B$10,FALSE)*$E$10,"")</f>
        <v>0</v>
      </c>
      <c r="AB53" s="181">
        <f>IFERROR(VLOOKUP(B53,prud_nut_data[#All],$B$11,FALSE)*$E$11,"")</f>
        <v>214.5</v>
      </c>
      <c r="AC53" s="181">
        <f>IFERROR(VLOOKUP(B53,prud_nut_data[#All],$B$12,FALSE)*$E$12,"")</f>
        <v>0</v>
      </c>
      <c r="AD53" s="330"/>
      <c r="AE53" s="330"/>
      <c r="AF53" s="330"/>
      <c r="AG53" s="169"/>
      <c r="AH53" s="169"/>
      <c r="AI53" s="169"/>
      <c r="AJ53" s="169"/>
    </row>
    <row r="54" spans="1:36" x14ac:dyDescent="0.25">
      <c r="A54" s="451"/>
      <c r="B54" s="184" t="s">
        <v>71</v>
      </c>
      <c r="C54" s="183" t="s">
        <v>41</v>
      </c>
      <c r="D54" s="373">
        <f t="shared" si="0"/>
        <v>1012</v>
      </c>
      <c r="E54" s="186"/>
      <c r="F54" s="324">
        <v>1250</v>
      </c>
      <c r="G54" s="274">
        <v>1250</v>
      </c>
      <c r="H54" s="275">
        <v>1250</v>
      </c>
      <c r="I54" s="276">
        <v>1300</v>
      </c>
      <c r="J54" s="277">
        <v>1000</v>
      </c>
      <c r="K54" s="278">
        <v>1000</v>
      </c>
      <c r="L54" s="276">
        <v>800</v>
      </c>
      <c r="M54" s="279">
        <v>700</v>
      </c>
      <c r="N54" s="280">
        <v>1000</v>
      </c>
      <c r="O54" s="276">
        <v>1300</v>
      </c>
      <c r="P54" s="281">
        <v>1000</v>
      </c>
      <c r="Q54" s="279">
        <v>1000</v>
      </c>
      <c r="R54" s="276">
        <v>1300</v>
      </c>
      <c r="S54" s="281">
        <v>1000</v>
      </c>
      <c r="T54" s="279">
        <v>1000</v>
      </c>
      <c r="U54" s="142"/>
      <c r="V54" s="177"/>
      <c r="W54" s="177"/>
      <c r="X54" s="177"/>
      <c r="Y54" s="206"/>
      <c r="Z54" s="329"/>
      <c r="AA54" s="181">
        <f>IFERROR(VLOOKUP(B54,prud_nut_data[#All],$B$10,FALSE)*$E$10,"")</f>
        <v>400</v>
      </c>
      <c r="AB54" s="181">
        <f>IFERROR(VLOOKUP(B54,prud_nut_data[#All],$B$11,FALSE)*$E$11,"")</f>
        <v>612</v>
      </c>
      <c r="AC54" s="181">
        <f>IFERROR(VLOOKUP(B54,prud_nut_data[#All],$B$12,FALSE)*$E$12,"")</f>
        <v>0</v>
      </c>
      <c r="AD54" s="330"/>
      <c r="AE54" s="330"/>
      <c r="AF54" s="330"/>
      <c r="AG54" s="169"/>
      <c r="AH54" s="169"/>
      <c r="AI54" s="169"/>
      <c r="AJ54" s="169"/>
    </row>
    <row r="55" spans="1:36" x14ac:dyDescent="0.25">
      <c r="A55" s="451"/>
      <c r="B55" s="160" t="s">
        <v>72</v>
      </c>
      <c r="C55" s="149" t="s">
        <v>41</v>
      </c>
      <c r="D55" s="374">
        <f t="shared" si="0"/>
        <v>946</v>
      </c>
      <c r="E55" s="185"/>
      <c r="F55" s="324">
        <v>1250</v>
      </c>
      <c r="G55" s="274">
        <v>1250</v>
      </c>
      <c r="H55" s="275">
        <v>1250</v>
      </c>
      <c r="I55" s="276">
        <v>1250</v>
      </c>
      <c r="J55" s="277">
        <v>700</v>
      </c>
      <c r="K55" s="278">
        <v>700</v>
      </c>
      <c r="L55" s="276">
        <v>625</v>
      </c>
      <c r="M55" s="279">
        <v>550</v>
      </c>
      <c r="N55" s="280">
        <v>550</v>
      </c>
      <c r="O55" s="276">
        <v>1250</v>
      </c>
      <c r="P55" s="281">
        <v>1000</v>
      </c>
      <c r="Q55" s="279">
        <v>1000</v>
      </c>
      <c r="R55" s="276">
        <v>1250</v>
      </c>
      <c r="S55" s="281">
        <v>1000</v>
      </c>
      <c r="T55" s="279">
        <v>1000</v>
      </c>
      <c r="U55" s="142"/>
      <c r="V55" s="177"/>
      <c r="W55" s="177"/>
      <c r="X55" s="177"/>
      <c r="Y55" s="206"/>
      <c r="Z55" s="329"/>
      <c r="AA55" s="181">
        <f>IFERROR(VLOOKUP(B55,prud_nut_data[#All],$B$10,FALSE)*$E$10,"")</f>
        <v>400</v>
      </c>
      <c r="AB55" s="181">
        <f>IFERROR(VLOOKUP(B55,prud_nut_data[#All],$B$11,FALSE)*$E$11,"")</f>
        <v>546</v>
      </c>
      <c r="AC55" s="181">
        <f>IFERROR(VLOOKUP(B55,prud_nut_data[#All],$B$12,FALSE)*$E$12,"")</f>
        <v>0</v>
      </c>
      <c r="AD55" s="330"/>
      <c r="AE55" s="330"/>
      <c r="AF55" s="330"/>
      <c r="AG55" s="169"/>
      <c r="AH55" s="169"/>
      <c r="AI55" s="169"/>
      <c r="AJ55" s="169"/>
    </row>
    <row r="56" spans="1:36" ht="15.75" thickBot="1" x14ac:dyDescent="0.3">
      <c r="A56" s="452"/>
      <c r="B56" s="257" t="s">
        <v>73</v>
      </c>
      <c r="C56" s="255" t="s">
        <v>41</v>
      </c>
      <c r="D56" s="375">
        <f t="shared" si="0"/>
        <v>288</v>
      </c>
      <c r="E56" s="256"/>
      <c r="F56" s="324">
        <v>430</v>
      </c>
      <c r="G56" s="289">
        <v>430</v>
      </c>
      <c r="H56" s="290">
        <v>430</v>
      </c>
      <c r="I56" s="291">
        <v>400</v>
      </c>
      <c r="J56" s="292">
        <v>350</v>
      </c>
      <c r="K56" s="293">
        <v>360</v>
      </c>
      <c r="L56" s="291">
        <v>300</v>
      </c>
      <c r="M56" s="294">
        <v>270</v>
      </c>
      <c r="N56" s="295">
        <v>300</v>
      </c>
      <c r="O56" s="291">
        <v>400</v>
      </c>
      <c r="P56" s="296">
        <v>350</v>
      </c>
      <c r="Q56" s="294">
        <v>360</v>
      </c>
      <c r="R56" s="291">
        <v>400</v>
      </c>
      <c r="S56" s="296">
        <v>350</v>
      </c>
      <c r="T56" s="294">
        <v>360</v>
      </c>
      <c r="U56" s="142"/>
      <c r="V56" s="177"/>
      <c r="W56" s="177"/>
      <c r="X56" s="177"/>
      <c r="Y56" s="206"/>
      <c r="Z56" s="329"/>
      <c r="AA56" s="181">
        <f>IFERROR(VLOOKUP(B56,prud_nut_data[#All],$B$10,FALSE)*$E$10,"")</f>
        <v>120</v>
      </c>
      <c r="AB56" s="181">
        <f>IFERROR(VLOOKUP(B56,prud_nut_data[#All],$B$11,FALSE)*$E$11,"")</f>
        <v>168</v>
      </c>
      <c r="AC56" s="181">
        <f>IFERROR(VLOOKUP(B56,prud_nut_data[#All],$B$12,FALSE)*$E$12,"")</f>
        <v>0</v>
      </c>
      <c r="AD56" s="330"/>
      <c r="AE56" s="330"/>
      <c r="AF56" s="330"/>
      <c r="AG56" s="169"/>
      <c r="AH56" s="169"/>
      <c r="AI56" s="169"/>
      <c r="AJ56" s="169"/>
    </row>
    <row r="57" spans="1:36" x14ac:dyDescent="0.25">
      <c r="A57" s="435" t="s">
        <v>370</v>
      </c>
      <c r="B57" s="148" t="s">
        <v>75</v>
      </c>
      <c r="C57" s="149" t="s">
        <v>41</v>
      </c>
      <c r="D57" s="374">
        <f t="shared" si="0"/>
        <v>18.55</v>
      </c>
      <c r="E57" s="185"/>
      <c r="F57" s="324">
        <v>48</v>
      </c>
      <c r="G57" s="274">
        <v>48</v>
      </c>
      <c r="H57" s="275">
        <v>48</v>
      </c>
      <c r="I57" s="276">
        <v>27</v>
      </c>
      <c r="J57" s="277">
        <v>27</v>
      </c>
      <c r="K57" s="278">
        <v>27</v>
      </c>
      <c r="L57" s="276">
        <v>14.8</v>
      </c>
      <c r="M57" s="279">
        <v>14.8</v>
      </c>
      <c r="N57" s="280">
        <v>16</v>
      </c>
      <c r="O57" s="276">
        <v>27</v>
      </c>
      <c r="P57" s="281">
        <v>27</v>
      </c>
      <c r="Q57" s="279">
        <v>27</v>
      </c>
      <c r="R57" s="276">
        <v>27</v>
      </c>
      <c r="S57" s="281">
        <v>27</v>
      </c>
      <c r="T57" s="279">
        <v>27</v>
      </c>
      <c r="U57" s="142"/>
      <c r="V57" s="177"/>
      <c r="W57" s="177"/>
      <c r="X57" s="177"/>
      <c r="Y57" s="206"/>
      <c r="Z57" s="329"/>
      <c r="AA57" s="181">
        <f>IFERROR(VLOOKUP(B57,prud_nut_data[#All],$B$10,FALSE)*$E$10,"")</f>
        <v>7.3</v>
      </c>
      <c r="AB57" s="181">
        <f>IFERROR(VLOOKUP(B57,prud_nut_data[#All],$B$11,FALSE)*$E$11,"")</f>
        <v>11.25</v>
      </c>
      <c r="AC57" s="181">
        <f>IFERROR(VLOOKUP(B57,prud_nut_data[#All],$B$12,FALSE)*$E$12,"")</f>
        <v>0</v>
      </c>
      <c r="AD57" s="330"/>
      <c r="AE57" s="330"/>
      <c r="AF57" s="330"/>
      <c r="AG57" s="169"/>
      <c r="AH57" s="169"/>
      <c r="AI57" s="169"/>
      <c r="AJ57" s="169"/>
    </row>
    <row r="58" spans="1:36" x14ac:dyDescent="0.25">
      <c r="A58" s="436"/>
      <c r="B58" s="182" t="s">
        <v>76</v>
      </c>
      <c r="C58" s="183" t="s">
        <v>41</v>
      </c>
      <c r="D58" s="373">
        <f t="shared" si="0"/>
        <v>1.5150000000000001</v>
      </c>
      <c r="E58" s="186"/>
      <c r="F58" s="324">
        <v>3.5</v>
      </c>
      <c r="G58" s="274">
        <v>3.5</v>
      </c>
      <c r="H58" s="275">
        <v>3.5</v>
      </c>
      <c r="I58" s="276">
        <v>1</v>
      </c>
      <c r="J58" s="277">
        <v>1</v>
      </c>
      <c r="K58" s="278">
        <v>1</v>
      </c>
      <c r="L58" s="276">
        <v>1</v>
      </c>
      <c r="M58" s="279">
        <v>1.2</v>
      </c>
      <c r="N58" s="280">
        <v>1.5</v>
      </c>
      <c r="O58" s="276">
        <v>1.2</v>
      </c>
      <c r="P58" s="281">
        <v>1.3</v>
      </c>
      <c r="Q58" s="279">
        <v>1.3</v>
      </c>
      <c r="R58" s="276">
        <v>1.2</v>
      </c>
      <c r="S58" s="281">
        <v>1.3</v>
      </c>
      <c r="T58" s="279">
        <v>1.3</v>
      </c>
      <c r="U58" s="142"/>
      <c r="V58" s="177"/>
      <c r="W58" s="177"/>
      <c r="X58" s="177"/>
      <c r="Y58" s="206"/>
      <c r="Z58" s="329"/>
      <c r="AA58" s="181">
        <f>IFERROR(VLOOKUP(B58,prud_nut_data[#All],$B$10,FALSE)*$E$10,"")</f>
        <v>0.6</v>
      </c>
      <c r="AB58" s="181">
        <f>IFERROR(VLOOKUP(B58,prud_nut_data[#All],$B$11,FALSE)*$E$11,"")</f>
        <v>0.91500000000000004</v>
      </c>
      <c r="AC58" s="181">
        <f>IFERROR(VLOOKUP(B58,prud_nut_data[#All],$B$12,FALSE)*$E$12,"")</f>
        <v>0</v>
      </c>
      <c r="AD58" s="330"/>
      <c r="AE58" s="330"/>
      <c r="AF58" s="330"/>
      <c r="AG58" s="169"/>
      <c r="AH58" s="169"/>
      <c r="AI58" s="169"/>
      <c r="AJ58" s="169"/>
    </row>
    <row r="59" spans="1:36" x14ac:dyDescent="0.25">
      <c r="A59" s="436"/>
      <c r="B59" s="148" t="s">
        <v>77</v>
      </c>
      <c r="C59" s="149" t="s">
        <v>41</v>
      </c>
      <c r="D59" s="374">
        <f t="shared" si="0"/>
        <v>15.299999999999999</v>
      </c>
      <c r="E59" s="185"/>
      <c r="F59" s="324">
        <v>20</v>
      </c>
      <c r="G59" s="274">
        <v>20</v>
      </c>
      <c r="H59" s="275">
        <v>20</v>
      </c>
      <c r="I59" s="276">
        <v>12</v>
      </c>
      <c r="J59" s="277">
        <v>11</v>
      </c>
      <c r="K59" s="278">
        <v>11</v>
      </c>
      <c r="L59" s="276">
        <v>7</v>
      </c>
      <c r="M59" s="279">
        <v>7</v>
      </c>
      <c r="N59" s="280">
        <v>11.7</v>
      </c>
      <c r="O59" s="276">
        <v>10</v>
      </c>
      <c r="P59" s="281">
        <v>11</v>
      </c>
      <c r="Q59" s="279">
        <v>11</v>
      </c>
      <c r="R59" s="276">
        <v>10</v>
      </c>
      <c r="S59" s="281">
        <v>11</v>
      </c>
      <c r="T59" s="279">
        <v>11</v>
      </c>
      <c r="U59" s="142"/>
      <c r="V59" s="177"/>
      <c r="W59" s="177"/>
      <c r="X59" s="177"/>
      <c r="Y59" s="206"/>
      <c r="Z59" s="329"/>
      <c r="AA59" s="181">
        <f>IFERROR(VLOOKUP(B59,prud_nut_data[#All],$B$10,FALSE)*$E$10,"")</f>
        <v>6.6</v>
      </c>
      <c r="AB59" s="181">
        <f>IFERROR(VLOOKUP(B59,prud_nut_data[#All],$B$11,FALSE)*$E$11,"")</f>
        <v>8.6999999999999993</v>
      </c>
      <c r="AC59" s="181">
        <f>IFERROR(VLOOKUP(B59,prud_nut_data[#All],$B$12,FALSE)*$E$12,"")</f>
        <v>0</v>
      </c>
      <c r="AD59" s="330"/>
      <c r="AE59" s="330"/>
      <c r="AF59" s="330"/>
      <c r="AG59" s="169"/>
      <c r="AH59" s="169"/>
      <c r="AI59" s="169"/>
      <c r="AJ59" s="169"/>
    </row>
    <row r="60" spans="1:36" x14ac:dyDescent="0.25">
      <c r="A60" s="436"/>
      <c r="B60" s="182" t="s">
        <v>78</v>
      </c>
      <c r="C60" s="183" t="s">
        <v>41</v>
      </c>
      <c r="D60" s="373">
        <f t="shared" si="0"/>
        <v>1.165</v>
      </c>
      <c r="E60" s="186"/>
      <c r="F60" s="324">
        <v>3</v>
      </c>
      <c r="G60" s="274">
        <v>3</v>
      </c>
      <c r="H60" s="275">
        <v>3</v>
      </c>
      <c r="I60" s="276">
        <v>2</v>
      </c>
      <c r="J60" s="277">
        <v>2</v>
      </c>
      <c r="K60" s="278">
        <v>2</v>
      </c>
      <c r="L60" s="276">
        <v>0.9</v>
      </c>
      <c r="M60" s="279">
        <v>1.4</v>
      </c>
      <c r="N60" s="280">
        <v>3</v>
      </c>
      <c r="O60" s="276">
        <v>5</v>
      </c>
      <c r="P60" s="281">
        <v>5</v>
      </c>
      <c r="Q60" s="279">
        <v>5</v>
      </c>
      <c r="R60" s="276">
        <v>5</v>
      </c>
      <c r="S60" s="281">
        <v>5</v>
      </c>
      <c r="T60" s="279">
        <v>5</v>
      </c>
      <c r="U60" s="142"/>
      <c r="V60" s="177"/>
      <c r="W60" s="177"/>
      <c r="X60" s="177"/>
      <c r="Y60" s="206"/>
      <c r="Z60" s="329"/>
      <c r="AA60" s="181">
        <f>IFERROR(VLOOKUP(B60,prud_nut_data[#All],$B$10,FALSE)*$E$10,"")</f>
        <v>0.4</v>
      </c>
      <c r="AB60" s="181">
        <f>IFERROR(VLOOKUP(B60,prud_nut_data[#All],$B$11,FALSE)*$E$11,"")</f>
        <v>0.76500000000000001</v>
      </c>
      <c r="AC60" s="181">
        <f>IFERROR(VLOOKUP(B60,prud_nut_data[#All],$B$12,FALSE)*$E$12,"")</f>
        <v>0</v>
      </c>
      <c r="AD60" s="330"/>
      <c r="AE60" s="330"/>
      <c r="AF60" s="330"/>
      <c r="AG60" s="169"/>
      <c r="AH60" s="169"/>
      <c r="AI60" s="169"/>
      <c r="AJ60" s="169"/>
    </row>
    <row r="61" spans="1:36" x14ac:dyDescent="0.25">
      <c r="A61" s="436"/>
      <c r="B61" s="148" t="s">
        <v>79</v>
      </c>
      <c r="C61" s="149" t="s">
        <v>48</v>
      </c>
      <c r="D61" s="374">
        <f t="shared" si="0"/>
        <v>210.5</v>
      </c>
      <c r="E61" s="185"/>
      <c r="F61" s="324">
        <v>220</v>
      </c>
      <c r="G61" s="274">
        <v>220</v>
      </c>
      <c r="H61" s="275">
        <v>220</v>
      </c>
      <c r="I61" s="276">
        <v>220</v>
      </c>
      <c r="J61" s="277">
        <v>220</v>
      </c>
      <c r="K61" s="278">
        <v>220</v>
      </c>
      <c r="L61" s="276">
        <v>140</v>
      </c>
      <c r="M61" s="279">
        <v>140</v>
      </c>
      <c r="N61" s="280">
        <v>200</v>
      </c>
      <c r="O61" s="276">
        <v>220</v>
      </c>
      <c r="P61" s="281">
        <v>220</v>
      </c>
      <c r="Q61" s="279">
        <v>220</v>
      </c>
      <c r="R61" s="276">
        <v>220</v>
      </c>
      <c r="S61" s="281">
        <v>220</v>
      </c>
      <c r="T61" s="279">
        <v>220</v>
      </c>
      <c r="U61" s="142"/>
      <c r="V61" s="177"/>
      <c r="W61" s="177"/>
      <c r="X61" s="177"/>
      <c r="Y61" s="206"/>
      <c r="Z61" s="329"/>
      <c r="AA61" s="181">
        <f>IFERROR(VLOOKUP(B61,prud_nut_data[#All],$B$10,FALSE)*$E$10,"")</f>
        <v>83</v>
      </c>
      <c r="AB61" s="181">
        <f>IFERROR(VLOOKUP(B61,prud_nut_data[#All],$B$11,FALSE)*$E$11,"")</f>
        <v>127.5</v>
      </c>
      <c r="AC61" s="181">
        <f>IFERROR(VLOOKUP(B61,prud_nut_data[#All],$B$12,FALSE)*$E$12,"")</f>
        <v>0</v>
      </c>
      <c r="AD61" s="330"/>
      <c r="AE61" s="330"/>
      <c r="AF61" s="330"/>
      <c r="AG61" s="169"/>
      <c r="AH61" s="169"/>
      <c r="AI61" s="169"/>
      <c r="AJ61" s="169"/>
    </row>
    <row r="62" spans="1:36" x14ac:dyDescent="0.25">
      <c r="A62" s="436"/>
      <c r="B62" s="182" t="s">
        <v>80</v>
      </c>
      <c r="C62" s="183" t="s">
        <v>48</v>
      </c>
      <c r="D62" s="373">
        <f t="shared" si="0"/>
        <v>56</v>
      </c>
      <c r="E62" s="186"/>
      <c r="F62" s="324">
        <v>50</v>
      </c>
      <c r="G62" s="274">
        <v>50</v>
      </c>
      <c r="H62" s="275">
        <v>50</v>
      </c>
      <c r="I62" s="276">
        <v>50</v>
      </c>
      <c r="J62" s="277">
        <v>50</v>
      </c>
      <c r="K62" s="278">
        <v>50</v>
      </c>
      <c r="L62" s="276">
        <v>28</v>
      </c>
      <c r="M62" s="279">
        <v>50</v>
      </c>
      <c r="N62" s="280">
        <v>65</v>
      </c>
      <c r="O62" s="276">
        <v>50</v>
      </c>
      <c r="P62" s="281">
        <v>50</v>
      </c>
      <c r="Q62" s="279">
        <v>50</v>
      </c>
      <c r="R62" s="276">
        <v>50</v>
      </c>
      <c r="S62" s="281">
        <v>50</v>
      </c>
      <c r="T62" s="279">
        <v>50</v>
      </c>
      <c r="U62" s="142"/>
      <c r="V62" s="177"/>
      <c r="W62" s="177"/>
      <c r="X62" s="177"/>
      <c r="Y62" s="206"/>
      <c r="Z62" s="329"/>
      <c r="AA62" s="181">
        <f>IFERROR(VLOOKUP(B62,prud_nut_data[#All],$B$10,FALSE)*$E$10,"")</f>
        <v>20</v>
      </c>
      <c r="AB62" s="181">
        <f>IFERROR(VLOOKUP(B62,prud_nut_data[#All],$B$11,FALSE)*$E$11,"")</f>
        <v>36</v>
      </c>
      <c r="AC62" s="181">
        <f>IFERROR(VLOOKUP(B62,prud_nut_data[#All],$B$12,FALSE)*$E$12,"")</f>
        <v>0</v>
      </c>
      <c r="AD62" s="330"/>
      <c r="AE62" s="330"/>
      <c r="AF62" s="330"/>
      <c r="AG62" s="169"/>
      <c r="AH62" s="169"/>
      <c r="AI62" s="169"/>
      <c r="AJ62" s="169"/>
    </row>
    <row r="63" spans="1:36" x14ac:dyDescent="0.25">
      <c r="A63" s="436"/>
      <c r="B63" s="148" t="s">
        <v>81</v>
      </c>
      <c r="C63" s="149" t="s">
        <v>48</v>
      </c>
      <c r="D63" s="374">
        <f t="shared" si="0"/>
        <v>71.5</v>
      </c>
      <c r="E63" s="185"/>
      <c r="F63" s="324">
        <v>65</v>
      </c>
      <c r="G63" s="274">
        <v>65</v>
      </c>
      <c r="H63" s="275">
        <v>65</v>
      </c>
      <c r="I63" s="276">
        <v>60</v>
      </c>
      <c r="J63" s="277">
        <v>60</v>
      </c>
      <c r="K63" s="278">
        <v>60</v>
      </c>
      <c r="L63" s="276">
        <v>60</v>
      </c>
      <c r="M63" s="279">
        <v>60</v>
      </c>
      <c r="N63" s="280">
        <v>70</v>
      </c>
      <c r="O63" s="276">
        <v>65</v>
      </c>
      <c r="P63" s="281">
        <v>65</v>
      </c>
      <c r="Q63" s="279">
        <v>65</v>
      </c>
      <c r="R63" s="276">
        <v>65</v>
      </c>
      <c r="S63" s="281">
        <v>65</v>
      </c>
      <c r="T63" s="279">
        <v>65</v>
      </c>
      <c r="U63" s="142"/>
      <c r="V63" s="177"/>
      <c r="W63" s="177"/>
      <c r="X63" s="177"/>
      <c r="Y63" s="206"/>
      <c r="Z63" s="329"/>
      <c r="AA63" s="181">
        <f>IFERROR(VLOOKUP(B63,prud_nut_data[#All],$B$10,FALSE)*$E$10,"")</f>
        <v>31</v>
      </c>
      <c r="AB63" s="181">
        <f>IFERROR(VLOOKUP(B63,prud_nut_data[#All],$B$11,FALSE)*$E$11,"")</f>
        <v>40.5</v>
      </c>
      <c r="AC63" s="181">
        <f>IFERROR(VLOOKUP(B63,prud_nut_data[#All],$B$12,FALSE)*$E$12,"")</f>
        <v>0</v>
      </c>
      <c r="AD63" s="330"/>
      <c r="AE63" s="330"/>
      <c r="AF63" s="330"/>
      <c r="AG63" s="169"/>
      <c r="AH63" s="169"/>
      <c r="AI63" s="169"/>
      <c r="AJ63" s="169"/>
    </row>
    <row r="64" spans="1:36" ht="15.75" thickBot="1" x14ac:dyDescent="0.3">
      <c r="A64" s="437"/>
      <c r="B64" s="203" t="s">
        <v>82</v>
      </c>
      <c r="C64" s="204" t="s">
        <v>48</v>
      </c>
      <c r="D64" s="376">
        <f t="shared" si="0"/>
        <v>33</v>
      </c>
      <c r="E64" s="205"/>
      <c r="F64" s="325">
        <v>3</v>
      </c>
      <c r="G64" s="300">
        <v>3</v>
      </c>
      <c r="H64" s="301">
        <v>3</v>
      </c>
      <c r="I64" s="302">
        <v>29</v>
      </c>
      <c r="J64" s="303">
        <v>30</v>
      </c>
      <c r="K64" s="304">
        <v>30</v>
      </c>
      <c r="L64" s="302">
        <v>5.6</v>
      </c>
      <c r="M64" s="305">
        <v>25</v>
      </c>
      <c r="N64" s="306" t="s">
        <v>44</v>
      </c>
      <c r="O64" s="302">
        <v>30</v>
      </c>
      <c r="P64" s="307">
        <v>30</v>
      </c>
      <c r="Q64" s="305">
        <v>30</v>
      </c>
      <c r="R64" s="302">
        <v>30</v>
      </c>
      <c r="S64" s="307">
        <v>30</v>
      </c>
      <c r="T64" s="305">
        <v>30</v>
      </c>
      <c r="U64" s="142"/>
      <c r="V64" s="177"/>
      <c r="W64" s="177"/>
      <c r="X64" s="177"/>
      <c r="Y64" s="177"/>
      <c r="Z64" s="200"/>
      <c r="AA64" s="181">
        <f>IFERROR(VLOOKUP(B64,prud_nut_data[#All],$B$10,FALSE)*$E$10,"")</f>
        <v>12</v>
      </c>
      <c r="AB64" s="181">
        <f>IFERROR(VLOOKUP(B64,prud_nut_data[#All],$B$11,FALSE)*$E$11,"")</f>
        <v>21</v>
      </c>
      <c r="AC64" s="181">
        <f>IFERROR(VLOOKUP(B64,prud_nut_data[#All],$B$12,FALSE)*$E$12,"")</f>
        <v>0</v>
      </c>
      <c r="AD64" s="118"/>
      <c r="AE64" s="118"/>
      <c r="AF64" s="118"/>
    </row>
    <row r="65" spans="1:32" x14ac:dyDescent="0.25">
      <c r="A65" s="142"/>
      <c r="B65" s="142"/>
      <c r="C65" s="142"/>
      <c r="D65" s="142"/>
      <c r="E65" s="142"/>
      <c r="F65" s="171"/>
      <c r="G65" s="142"/>
      <c r="H65" s="142"/>
      <c r="I65" s="142"/>
      <c r="J65" s="142"/>
      <c r="K65" s="142"/>
      <c r="L65" s="142"/>
      <c r="M65" s="142"/>
      <c r="N65" s="142"/>
      <c r="O65" s="142"/>
      <c r="P65" s="142"/>
      <c r="Q65" s="142"/>
      <c r="R65" s="142"/>
      <c r="S65" s="142"/>
      <c r="T65" s="142"/>
      <c r="U65" s="142"/>
      <c r="V65" s="177"/>
      <c r="W65" s="177"/>
      <c r="X65" s="177"/>
      <c r="Y65" s="177"/>
      <c r="Z65" s="200"/>
      <c r="AA65" s="238"/>
      <c r="AB65" s="238"/>
      <c r="AC65" s="238"/>
      <c r="AD65" s="118"/>
      <c r="AE65" s="118"/>
      <c r="AF65" s="118"/>
    </row>
    <row r="66" spans="1:32" x14ac:dyDescent="0.25">
      <c r="B66" s="177"/>
      <c r="C66" s="177"/>
      <c r="D66" s="177"/>
      <c r="E66" s="177"/>
      <c r="F66" s="172"/>
      <c r="G66" s="177"/>
      <c r="H66" s="177"/>
      <c r="I66" s="177"/>
      <c r="J66" s="177"/>
      <c r="K66" s="177"/>
      <c r="L66" s="177"/>
      <c r="M66" s="177"/>
      <c r="N66" s="177"/>
      <c r="O66" s="177"/>
      <c r="P66" s="177"/>
      <c r="Q66" s="177"/>
      <c r="R66" s="177"/>
      <c r="S66" s="177"/>
      <c r="T66" s="177"/>
      <c r="U66" s="177"/>
      <c r="V66" s="177"/>
      <c r="W66" s="177"/>
      <c r="X66" s="177"/>
      <c r="Y66" s="177"/>
      <c r="Z66" s="200"/>
      <c r="AD66" s="118"/>
      <c r="AE66" s="118"/>
      <c r="AF66" s="118"/>
    </row>
    <row r="67" spans="1:32" x14ac:dyDescent="0.25">
      <c r="B67" s="177"/>
      <c r="C67" s="177"/>
      <c r="D67" s="177"/>
      <c r="E67" s="177"/>
      <c r="F67" s="172"/>
      <c r="G67" s="177"/>
      <c r="H67" s="177"/>
      <c r="I67" s="177"/>
      <c r="J67" s="177"/>
      <c r="K67" s="177"/>
      <c r="L67" s="177"/>
      <c r="M67" s="177"/>
      <c r="N67" s="177"/>
      <c r="O67" s="177"/>
      <c r="P67" s="177"/>
      <c r="Q67" s="177"/>
      <c r="R67" s="177"/>
      <c r="S67" s="177"/>
      <c r="T67" s="177"/>
      <c r="U67" s="177"/>
      <c r="V67" s="177"/>
      <c r="W67" s="177"/>
      <c r="X67" s="177"/>
      <c r="Y67" s="177"/>
      <c r="Z67" s="200"/>
      <c r="AD67" s="118"/>
      <c r="AE67" s="118"/>
      <c r="AF67" s="118"/>
    </row>
    <row r="68" spans="1:32" x14ac:dyDescent="0.25">
      <c r="B68" s="177"/>
      <c r="C68" s="177"/>
      <c r="D68" s="177"/>
      <c r="E68" s="177"/>
      <c r="F68" s="172"/>
      <c r="G68" s="177"/>
      <c r="H68" s="177"/>
      <c r="I68" s="177"/>
      <c r="J68" s="177"/>
      <c r="K68" s="177"/>
      <c r="L68" s="177"/>
      <c r="M68" s="177"/>
      <c r="N68" s="177"/>
      <c r="O68" s="177"/>
      <c r="P68" s="177"/>
      <c r="Q68" s="177"/>
      <c r="R68" s="177"/>
      <c r="S68" s="177"/>
      <c r="T68" s="177"/>
      <c r="U68" s="177"/>
      <c r="V68" s="177"/>
      <c r="W68" s="177"/>
      <c r="X68" s="177"/>
      <c r="Y68" s="177"/>
      <c r="Z68" s="200"/>
      <c r="AD68" s="118"/>
      <c r="AE68" s="118"/>
      <c r="AF68" s="118"/>
    </row>
    <row r="69" spans="1:32" x14ac:dyDescent="0.25">
      <c r="B69" s="177"/>
      <c r="C69" s="177"/>
      <c r="D69" s="177"/>
      <c r="E69" s="177"/>
      <c r="F69" s="172"/>
      <c r="G69" s="177"/>
      <c r="H69" s="177"/>
      <c r="I69" s="177"/>
      <c r="J69" s="177"/>
      <c r="K69" s="177"/>
      <c r="L69" s="177"/>
      <c r="M69" s="177"/>
      <c r="N69" s="177"/>
      <c r="O69" s="177"/>
      <c r="P69" s="177"/>
      <c r="Q69" s="177"/>
      <c r="R69" s="177"/>
      <c r="S69" s="177"/>
      <c r="T69" s="177"/>
      <c r="U69" s="177"/>
      <c r="V69" s="177"/>
      <c r="W69" s="177"/>
      <c r="X69" s="177"/>
      <c r="Y69" s="177"/>
      <c r="Z69" s="177"/>
      <c r="AA69" s="201" t="str">
        <f>IFERROR(VLOOKUP(#REF!,prud_nut_data[#All],$B$10,FALSE)*$E$10,"")</f>
        <v/>
      </c>
      <c r="AB69" s="169"/>
      <c r="AC69" s="169"/>
    </row>
    <row r="70" spans="1:32" x14ac:dyDescent="0.25">
      <c r="B70" s="177"/>
      <c r="C70" s="177"/>
      <c r="D70" s="177"/>
      <c r="E70" s="177"/>
      <c r="F70" s="172"/>
      <c r="G70" s="177"/>
      <c r="H70" s="177"/>
      <c r="I70" s="177"/>
      <c r="J70" s="177"/>
      <c r="K70" s="177"/>
      <c r="L70" s="177"/>
      <c r="M70" s="177"/>
      <c r="N70" s="177"/>
      <c r="O70" s="177"/>
      <c r="P70" s="177"/>
      <c r="Q70" s="177"/>
      <c r="R70" s="177"/>
      <c r="S70" s="177"/>
      <c r="T70" s="177"/>
      <c r="U70" s="177"/>
      <c r="V70" s="177"/>
      <c r="W70" s="177"/>
      <c r="X70" s="177"/>
      <c r="Y70" s="177"/>
      <c r="Z70" s="177"/>
      <c r="AA70" s="206"/>
      <c r="AB70" s="169"/>
      <c r="AC70" s="169"/>
    </row>
    <row r="71" spans="1:32" x14ac:dyDescent="0.25">
      <c r="B71" s="177"/>
      <c r="C71" s="177"/>
      <c r="D71" s="177"/>
      <c r="E71" s="177"/>
      <c r="F71" s="172"/>
      <c r="G71" s="177"/>
      <c r="H71" s="177"/>
      <c r="I71" s="177"/>
      <c r="J71" s="177"/>
      <c r="K71" s="177"/>
      <c r="L71" s="177"/>
      <c r="M71" s="177"/>
      <c r="N71" s="177"/>
      <c r="O71" s="177"/>
      <c r="P71" s="177"/>
      <c r="Q71" s="177"/>
      <c r="R71" s="177"/>
      <c r="S71" s="177"/>
      <c r="T71" s="177"/>
      <c r="U71" s="177"/>
      <c r="V71" s="177"/>
      <c r="W71" s="177"/>
      <c r="X71" s="177"/>
      <c r="Y71" s="177"/>
      <c r="Z71" s="177"/>
      <c r="AA71" s="206"/>
      <c r="AB71" s="169"/>
      <c r="AC71" s="169"/>
    </row>
    <row r="72" spans="1:32" x14ac:dyDescent="0.25">
      <c r="B72" s="177"/>
      <c r="C72" s="177"/>
      <c r="D72" s="177"/>
      <c r="E72" s="177"/>
      <c r="F72" s="172"/>
      <c r="G72" s="177"/>
      <c r="H72" s="177"/>
      <c r="I72" s="177"/>
      <c r="J72" s="177"/>
      <c r="K72" s="177"/>
      <c r="L72" s="177"/>
      <c r="M72" s="177"/>
      <c r="N72" s="177"/>
      <c r="O72" s="177"/>
      <c r="P72" s="177"/>
      <c r="Q72" s="177"/>
      <c r="R72" s="177"/>
      <c r="S72" s="177"/>
      <c r="T72" s="177"/>
      <c r="U72" s="177"/>
      <c r="V72" s="177"/>
      <c r="W72" s="177"/>
      <c r="X72" s="177"/>
      <c r="Y72" s="177"/>
      <c r="Z72" s="177"/>
      <c r="AA72" s="206"/>
      <c r="AB72" s="169"/>
      <c r="AC72" s="169"/>
    </row>
    <row r="73" spans="1:32" x14ac:dyDescent="0.25">
      <c r="B73" s="177"/>
      <c r="C73" s="177"/>
      <c r="D73" s="177"/>
      <c r="E73" s="177"/>
      <c r="F73" s="172"/>
      <c r="G73" s="177"/>
      <c r="H73" s="177"/>
      <c r="I73" s="177"/>
      <c r="J73" s="177"/>
      <c r="K73" s="177"/>
      <c r="L73" s="177"/>
      <c r="M73" s="177"/>
      <c r="N73" s="177"/>
      <c r="O73" s="177"/>
      <c r="P73" s="177"/>
      <c r="Q73" s="177"/>
      <c r="R73" s="177"/>
      <c r="S73" s="177"/>
      <c r="T73" s="177"/>
      <c r="U73" s="177"/>
      <c r="V73" s="177"/>
      <c r="W73" s="177"/>
      <c r="X73" s="177"/>
      <c r="Y73" s="177"/>
      <c r="Z73" s="177"/>
      <c r="AA73" s="206"/>
      <c r="AB73" s="169"/>
      <c r="AC73" s="169"/>
    </row>
    <row r="74" spans="1:32" x14ac:dyDescent="0.25">
      <c r="B74" s="177"/>
      <c r="C74" s="177"/>
      <c r="D74" s="177"/>
      <c r="E74" s="177"/>
      <c r="F74" s="172"/>
      <c r="G74" s="177"/>
      <c r="H74" s="177"/>
      <c r="I74" s="177"/>
      <c r="J74" s="177"/>
      <c r="K74" s="177"/>
      <c r="L74" s="177"/>
      <c r="M74" s="177"/>
      <c r="N74" s="177"/>
      <c r="O74" s="177"/>
      <c r="P74" s="177"/>
      <c r="Q74" s="177"/>
      <c r="R74" s="177"/>
      <c r="S74" s="177"/>
      <c r="T74" s="177"/>
      <c r="U74" s="177"/>
      <c r="V74" s="177"/>
      <c r="W74" s="177"/>
      <c r="X74" s="177"/>
      <c r="Y74" s="177"/>
      <c r="Z74" s="177"/>
      <c r="AA74" s="177"/>
    </row>
    <row r="75" spans="1:32" x14ac:dyDescent="0.25">
      <c r="B75" s="177"/>
      <c r="C75" s="177"/>
      <c r="D75" s="177"/>
      <c r="E75" s="177"/>
      <c r="F75" s="172"/>
      <c r="G75" s="177"/>
      <c r="H75" s="177"/>
      <c r="I75" s="177"/>
      <c r="J75" s="177"/>
      <c r="K75" s="177"/>
      <c r="L75" s="177"/>
      <c r="M75" s="177"/>
      <c r="N75" s="177"/>
      <c r="O75" s="177"/>
      <c r="P75" s="177"/>
      <c r="Q75" s="177"/>
      <c r="R75" s="177"/>
      <c r="S75" s="177"/>
      <c r="T75" s="177"/>
      <c r="U75" s="177"/>
      <c r="V75" s="177"/>
      <c r="W75" s="177"/>
      <c r="X75" s="177"/>
      <c r="Y75" s="177"/>
      <c r="Z75" s="177"/>
      <c r="AA75" s="177"/>
    </row>
    <row r="76" spans="1:32" x14ac:dyDescent="0.25">
      <c r="B76" s="177"/>
      <c r="C76" s="177"/>
      <c r="D76" s="177"/>
      <c r="E76" s="177"/>
      <c r="F76" s="172"/>
      <c r="G76" s="177"/>
      <c r="H76" s="177"/>
      <c r="I76" s="177"/>
      <c r="J76" s="177"/>
      <c r="K76" s="177"/>
      <c r="L76" s="177"/>
      <c r="M76" s="177"/>
      <c r="N76" s="177"/>
      <c r="O76" s="177"/>
      <c r="P76" s="177"/>
      <c r="Q76" s="177"/>
      <c r="R76" s="177"/>
      <c r="S76" s="177"/>
      <c r="T76" s="177"/>
      <c r="U76" s="177"/>
      <c r="V76" s="177"/>
      <c r="W76" s="177"/>
      <c r="X76" s="177"/>
      <c r="Y76" s="177"/>
      <c r="Z76" s="177"/>
      <c r="AA76" s="177"/>
    </row>
    <row r="77" spans="1:32" x14ac:dyDescent="0.25">
      <c r="B77" s="177"/>
      <c r="C77" s="177"/>
      <c r="D77" s="177"/>
      <c r="E77" s="177"/>
      <c r="F77" s="172"/>
      <c r="G77" s="177"/>
      <c r="H77" s="177"/>
      <c r="I77" s="177"/>
      <c r="J77" s="177"/>
      <c r="K77" s="177"/>
      <c r="L77" s="177"/>
      <c r="M77" s="177"/>
      <c r="N77" s="177"/>
      <c r="O77" s="177"/>
      <c r="P77" s="177"/>
      <c r="Q77" s="177"/>
      <c r="R77" s="177"/>
      <c r="S77" s="177"/>
      <c r="T77" s="177"/>
      <c r="U77" s="177"/>
      <c r="V77" s="177"/>
      <c r="W77" s="177"/>
      <c r="X77" s="177"/>
      <c r="Y77" s="177"/>
      <c r="Z77" s="177"/>
      <c r="AA77" s="177"/>
    </row>
    <row r="78" spans="1:32" x14ac:dyDescent="0.25">
      <c r="B78" s="177"/>
      <c r="C78" s="177"/>
      <c r="D78" s="177"/>
      <c r="E78" s="177"/>
      <c r="F78" s="172"/>
      <c r="G78" s="177"/>
      <c r="H78" s="177"/>
      <c r="I78" s="177"/>
      <c r="J78" s="177"/>
      <c r="K78" s="177"/>
      <c r="L78" s="177"/>
      <c r="M78" s="177"/>
      <c r="N78" s="177"/>
      <c r="O78" s="177"/>
      <c r="P78" s="177"/>
      <c r="Q78" s="177"/>
      <c r="R78" s="177"/>
      <c r="S78" s="177"/>
      <c r="T78" s="177"/>
      <c r="U78" s="177"/>
      <c r="V78" s="177"/>
      <c r="W78" s="177"/>
      <c r="X78" s="177"/>
      <c r="Y78" s="177"/>
      <c r="Z78" s="177"/>
      <c r="AA78" s="177"/>
    </row>
    <row r="79" spans="1:32" x14ac:dyDescent="0.25">
      <c r="B79" s="177"/>
      <c r="C79" s="177"/>
      <c r="D79" s="177"/>
      <c r="E79" s="177"/>
      <c r="F79" s="172"/>
      <c r="G79" s="177"/>
      <c r="H79" s="177"/>
      <c r="I79" s="177"/>
      <c r="J79" s="177"/>
      <c r="K79" s="177"/>
      <c r="L79" s="177"/>
      <c r="M79" s="177"/>
      <c r="N79" s="177"/>
      <c r="O79" s="177"/>
      <c r="P79" s="177"/>
      <c r="Q79" s="177"/>
      <c r="R79" s="177"/>
      <c r="S79" s="177"/>
      <c r="T79" s="177"/>
      <c r="U79" s="177"/>
      <c r="V79" s="177"/>
      <c r="W79" s="177"/>
      <c r="X79" s="177"/>
      <c r="Y79" s="177"/>
      <c r="Z79" s="177"/>
      <c r="AA79" s="177"/>
    </row>
    <row r="80" spans="1:32" x14ac:dyDescent="0.25">
      <c r="B80" s="177"/>
      <c r="C80" s="177"/>
      <c r="D80" s="177"/>
      <c r="E80" s="177"/>
      <c r="F80" s="172"/>
      <c r="G80" s="177"/>
      <c r="H80" s="177"/>
      <c r="I80" s="177"/>
      <c r="J80" s="177"/>
      <c r="K80" s="177"/>
      <c r="L80" s="177"/>
      <c r="M80" s="177"/>
      <c r="N80" s="177"/>
      <c r="O80" s="177"/>
      <c r="P80" s="177"/>
      <c r="Q80" s="177"/>
      <c r="R80" s="177"/>
      <c r="S80" s="177"/>
      <c r="T80" s="177"/>
      <c r="U80" s="177"/>
      <c r="V80" s="177"/>
      <c r="W80" s="177"/>
      <c r="X80" s="177"/>
      <c r="Y80" s="177"/>
      <c r="Z80" s="177"/>
      <c r="AA80" s="177"/>
    </row>
    <row r="81" spans="2:27" x14ac:dyDescent="0.25">
      <c r="B81" s="177"/>
      <c r="C81" s="177"/>
      <c r="D81" s="177"/>
      <c r="E81" s="177"/>
      <c r="F81" s="172"/>
      <c r="G81" s="177"/>
      <c r="H81" s="177"/>
      <c r="I81" s="177"/>
      <c r="J81" s="177"/>
      <c r="K81" s="177"/>
      <c r="L81" s="177"/>
      <c r="M81" s="177"/>
      <c r="N81" s="177"/>
      <c r="O81" s="177"/>
      <c r="P81" s="177"/>
      <c r="Q81" s="177"/>
      <c r="R81" s="177"/>
      <c r="S81" s="177"/>
      <c r="T81" s="177"/>
      <c r="U81" s="177"/>
      <c r="V81" s="177"/>
      <c r="W81" s="177"/>
      <c r="X81" s="177"/>
      <c r="Y81" s="177"/>
      <c r="Z81" s="177"/>
      <c r="AA81" s="177"/>
    </row>
    <row r="82" spans="2:27" x14ac:dyDescent="0.25">
      <c r="B82" s="177"/>
      <c r="C82" s="177"/>
      <c r="D82" s="177"/>
      <c r="E82" s="177"/>
      <c r="F82" s="172"/>
      <c r="G82" s="177"/>
      <c r="H82" s="177"/>
      <c r="I82" s="177"/>
      <c r="J82" s="177"/>
      <c r="K82" s="177"/>
      <c r="L82" s="177"/>
      <c r="M82" s="177"/>
      <c r="N82" s="177"/>
      <c r="O82" s="177"/>
      <c r="P82" s="177"/>
      <c r="Q82" s="177"/>
      <c r="R82" s="177"/>
      <c r="S82" s="177"/>
      <c r="T82" s="177"/>
      <c r="U82" s="177"/>
      <c r="V82" s="177"/>
      <c r="W82" s="177"/>
      <c r="X82" s="177"/>
      <c r="Y82" s="177"/>
      <c r="Z82" s="177"/>
      <c r="AA82" s="177"/>
    </row>
    <row r="83" spans="2:27" x14ac:dyDescent="0.25">
      <c r="B83" s="177"/>
      <c r="C83" s="177"/>
      <c r="D83" s="177"/>
      <c r="E83" s="177"/>
      <c r="F83" s="172"/>
      <c r="G83" s="177"/>
      <c r="H83" s="177"/>
      <c r="I83" s="177"/>
      <c r="J83" s="177"/>
      <c r="K83" s="177"/>
      <c r="L83" s="177"/>
      <c r="M83" s="177"/>
      <c r="N83" s="177"/>
      <c r="O83" s="177"/>
      <c r="P83" s="177"/>
      <c r="Q83" s="177"/>
      <c r="R83" s="177"/>
      <c r="S83" s="177"/>
      <c r="T83" s="177"/>
      <c r="U83" s="177"/>
      <c r="V83" s="177"/>
      <c r="W83" s="177"/>
      <c r="X83" s="177"/>
      <c r="Y83" s="177"/>
      <c r="Z83" s="177"/>
      <c r="AA83" s="177"/>
    </row>
    <row r="84" spans="2:27" x14ac:dyDescent="0.25">
      <c r="B84" s="177"/>
      <c r="C84" s="177"/>
      <c r="D84" s="177"/>
      <c r="E84" s="177"/>
      <c r="F84" s="172"/>
      <c r="G84" s="177"/>
      <c r="H84" s="177"/>
      <c r="I84" s="177"/>
      <c r="J84" s="177"/>
      <c r="K84" s="177"/>
      <c r="L84" s="177"/>
      <c r="M84" s="177"/>
      <c r="N84" s="177"/>
      <c r="O84" s="177"/>
      <c r="P84" s="177"/>
      <c r="Q84" s="177"/>
      <c r="R84" s="177"/>
      <c r="S84" s="177"/>
      <c r="T84" s="177"/>
      <c r="U84" s="177"/>
      <c r="V84" s="177"/>
      <c r="W84" s="177"/>
      <c r="X84" s="177"/>
      <c r="Y84" s="177"/>
      <c r="Z84" s="177"/>
      <c r="AA84" s="177"/>
    </row>
    <row r="85" spans="2:27" x14ac:dyDescent="0.25">
      <c r="B85" s="177"/>
      <c r="C85" s="177"/>
      <c r="D85" s="177"/>
      <c r="E85" s="177"/>
      <c r="F85" s="172"/>
      <c r="G85" s="177"/>
      <c r="H85" s="177"/>
      <c r="I85" s="177"/>
      <c r="J85" s="177"/>
      <c r="K85" s="177"/>
      <c r="L85" s="177"/>
      <c r="M85" s="177"/>
      <c r="N85" s="177"/>
      <c r="O85" s="177"/>
      <c r="P85" s="177"/>
      <c r="Q85" s="177"/>
      <c r="R85" s="177"/>
      <c r="S85" s="177"/>
      <c r="T85" s="177"/>
      <c r="U85" s="177"/>
      <c r="V85" s="177"/>
      <c r="W85" s="177"/>
      <c r="X85" s="177"/>
      <c r="Y85" s="177"/>
      <c r="Z85" s="177"/>
      <c r="AA85" s="177"/>
    </row>
    <row r="86" spans="2:27" x14ac:dyDescent="0.25">
      <c r="B86" s="177"/>
      <c r="C86" s="177"/>
      <c r="D86" s="177"/>
      <c r="E86" s="177"/>
      <c r="F86" s="172"/>
      <c r="G86" s="177"/>
      <c r="H86" s="177"/>
      <c r="I86" s="177"/>
      <c r="J86" s="177"/>
      <c r="K86" s="177"/>
      <c r="L86" s="177"/>
      <c r="M86" s="177"/>
      <c r="N86" s="177"/>
      <c r="O86" s="177"/>
      <c r="P86" s="177"/>
      <c r="Q86" s="177"/>
      <c r="R86" s="177"/>
      <c r="S86" s="177"/>
      <c r="T86" s="177"/>
      <c r="U86" s="177"/>
      <c r="V86" s="177"/>
      <c r="W86" s="177"/>
      <c r="X86" s="177"/>
      <c r="Y86" s="177"/>
      <c r="Z86" s="177"/>
      <c r="AA86" s="177"/>
    </row>
    <row r="87" spans="2:27" x14ac:dyDescent="0.25">
      <c r="B87" s="177"/>
      <c r="C87" s="177"/>
      <c r="D87" s="177"/>
      <c r="E87" s="177"/>
      <c r="F87" s="172"/>
      <c r="G87" s="177"/>
      <c r="H87" s="177"/>
      <c r="I87" s="177"/>
      <c r="J87" s="177"/>
      <c r="K87" s="177"/>
      <c r="L87" s="177"/>
      <c r="M87" s="177"/>
      <c r="N87" s="177"/>
      <c r="O87" s="177"/>
      <c r="P87" s="177"/>
      <c r="Q87" s="177"/>
      <c r="R87" s="177"/>
      <c r="S87" s="177"/>
      <c r="T87" s="177"/>
      <c r="U87" s="177"/>
      <c r="V87" s="177"/>
      <c r="W87" s="177"/>
      <c r="X87" s="177"/>
      <c r="Y87" s="177"/>
      <c r="Z87" s="177"/>
      <c r="AA87" s="177"/>
    </row>
    <row r="88" spans="2:27" x14ac:dyDescent="0.25">
      <c r="B88" s="177"/>
      <c r="C88" s="177"/>
      <c r="D88" s="177"/>
      <c r="E88" s="177"/>
      <c r="F88" s="172"/>
      <c r="G88" s="177"/>
      <c r="H88" s="177"/>
      <c r="I88" s="177"/>
      <c r="J88" s="177"/>
      <c r="K88" s="177"/>
      <c r="L88" s="177"/>
      <c r="M88" s="177"/>
      <c r="N88" s="177"/>
      <c r="O88" s="177"/>
      <c r="P88" s="177"/>
      <c r="Q88" s="177"/>
      <c r="R88" s="177"/>
      <c r="S88" s="177"/>
      <c r="T88" s="177"/>
      <c r="U88" s="177"/>
      <c r="V88" s="177"/>
      <c r="W88" s="177"/>
      <c r="X88" s="177"/>
      <c r="Y88" s="177"/>
      <c r="Z88" s="177"/>
      <c r="AA88" s="177"/>
    </row>
  </sheetData>
  <sheetProtection algorithmName="SHA-512" hashValue="cW/1YH6GFL3KLPrrk7nTBw9y0aiccaawSUAcBGbehsD8WsBhvwJ5KJ6+9/vLJvvHNbdz0+pHk4HdsVhf/D6dzQ==" saltValue="+7jUTJJgO0uORNt/S1eZTA==" spinCount="100000" sheet="1" formatColumns="0" formatRows="0"/>
  <protectedRanges>
    <protectedRange sqref="E15:E20" name="Preg_databases"/>
    <protectedRange sqref="D10:D12" name="preg_logos"/>
    <protectedRange sqref="E10:E12" name="Preg_PE"/>
    <protectedRange sqref="C10:C12" name="Preg_dropdowns"/>
  </protectedRanges>
  <mergeCells count="38">
    <mergeCell ref="T26:T27"/>
    <mergeCell ref="A28:A34"/>
    <mergeCell ref="A35:A50"/>
    <mergeCell ref="A51:A56"/>
    <mergeCell ref="R26:R27"/>
    <mergeCell ref="D24:D26"/>
    <mergeCell ref="R23:T25"/>
    <mergeCell ref="F23:H25"/>
    <mergeCell ref="I23:K25"/>
    <mergeCell ref="S26:S27"/>
    <mergeCell ref="A57:A64"/>
    <mergeCell ref="Q26:Q27"/>
    <mergeCell ref="G26:G27"/>
    <mergeCell ref="H26:H27"/>
    <mergeCell ref="I26:I27"/>
    <mergeCell ref="J26:J27"/>
    <mergeCell ref="K26:K27"/>
    <mergeCell ref="L26:L27"/>
    <mergeCell ref="M26:M27"/>
    <mergeCell ref="N26:N27"/>
    <mergeCell ref="O26:O27"/>
    <mergeCell ref="P26:P27"/>
    <mergeCell ref="B1:O4"/>
    <mergeCell ref="B5:T6"/>
    <mergeCell ref="L23:M25"/>
    <mergeCell ref="N23:N25"/>
    <mergeCell ref="O23:Q25"/>
    <mergeCell ref="C9:D9"/>
    <mergeCell ref="C8:E8"/>
    <mergeCell ref="C18:D18"/>
    <mergeCell ref="C19:D19"/>
    <mergeCell ref="C14:E14"/>
    <mergeCell ref="C20:D20"/>
    <mergeCell ref="C15:D15"/>
    <mergeCell ref="C16:D16"/>
    <mergeCell ref="C17:D17"/>
    <mergeCell ref="E23:E27"/>
    <mergeCell ref="F26:F27"/>
  </mergeCells>
  <conditionalFormatting sqref="F23 F26 F28:F64 K7:K21 B25:B26 K70:K1048576">
    <cfRule type="expression" dxfId="29" priority="131">
      <formula>#REF!</formula>
    </cfRule>
  </conditionalFormatting>
  <conditionalFormatting sqref="F23:H64">
    <cfRule type="expression" dxfId="28" priority="6" stopIfTrue="1">
      <formula>$E$20="No"</formula>
    </cfRule>
  </conditionalFormatting>
  <conditionalFormatting sqref="F28:I64 L28:T64">
    <cfRule type="cellIs" dxfId="27" priority="111" operator="greaterThan">
      <formula>$D28</formula>
    </cfRule>
  </conditionalFormatting>
  <conditionalFormatting sqref="F28:T64">
    <cfRule type="cellIs" dxfId="26" priority="11" operator="equal">
      <formula>"ND"</formula>
    </cfRule>
  </conditionalFormatting>
  <conditionalFormatting sqref="I23:K64">
    <cfRule type="expression" dxfId="25" priority="5">
      <formula>$E$15="No"</formula>
    </cfRule>
  </conditionalFormatting>
  <conditionalFormatting sqref="J28:K64">
    <cfRule type="cellIs" dxfId="23" priority="136" operator="greaterThan">
      <formula>$D28</formula>
    </cfRule>
  </conditionalFormatting>
  <conditionalFormatting sqref="L23:M64">
    <cfRule type="expression" dxfId="22" priority="4" stopIfTrue="1">
      <formula>$E$16="No"</formula>
    </cfRule>
  </conditionalFormatting>
  <conditionalFormatting sqref="N23:N64">
    <cfRule type="expression" dxfId="20" priority="3" stopIfTrue="1">
      <formula>$E$17="No"</formula>
    </cfRule>
  </conditionalFormatting>
  <conditionalFormatting sqref="O23:Q64">
    <cfRule type="expression" dxfId="18" priority="2" stopIfTrue="1">
      <formula>$E$18="No"</formula>
    </cfRule>
  </conditionalFormatting>
  <conditionalFormatting sqref="R23:T64">
    <cfRule type="expression" dxfId="16" priority="1" stopIfTrue="1">
      <formula>$E$19="No"</formula>
    </cfRule>
  </conditionalFormatting>
  <dataValidations count="2">
    <dataValidation type="decimal" errorStyle="warning" allowBlank="1" showInputMessage="1" showErrorMessage="1" errorTitle="Number Needed" error="Please ensure a valid number is inputted into this cell." sqref="E10:E12" xr:uid="{A5B8AE15-AEDF-41DF-946B-7BA6A5BB39CD}">
      <formula1>0</formula1>
      <formula2>250</formula2>
    </dataValidation>
    <dataValidation type="list" allowBlank="1" showInputMessage="1" showErrorMessage="1" sqref="E15:E20" xr:uid="{B2F5039D-20DD-448C-A057-2ACF1C6F0079}">
      <formula1>"Yes,No"</formula1>
    </dataValidation>
  </dataValidations>
  <pageMargins left="0.70866141732283472" right="0.70866141732283472" top="0.74803149606299213" bottom="0.74803149606299213" header="0.31496062992125984" footer="0.31496062992125984"/>
  <pageSetup paperSize="9" scale="52" fitToHeight="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4" id="{AC3166F4-790A-4D69-8BB1-A6BD37BD3D15}">
            <xm:f>$D35&gt;TULs!Z12</xm:f>
            <x14:dxf>
              <fill>
                <patternFill>
                  <bgColor rgb="FFFF0000"/>
                </patternFill>
              </fill>
            </x14:dxf>
          </x14:cfRule>
          <xm:sqref>I35:K64</xm:sqref>
        </x14:conditionalFormatting>
        <x14:conditionalFormatting xmlns:xm="http://schemas.microsoft.com/office/excel/2006/main">
          <x14:cfRule type="expression" priority="125" id="{AC3166F4-790A-4D69-8BB1-A6BD37BD3D15}">
            <xm:f>$D35&gt;TULs!AF12</xm:f>
            <x14:dxf>
              <fill>
                <patternFill>
                  <bgColor rgb="FFFF0000"/>
                </patternFill>
              </fill>
            </x14:dxf>
          </x14:cfRule>
          <xm:sqref>L35:M64</xm:sqref>
        </x14:conditionalFormatting>
        <x14:conditionalFormatting xmlns:xm="http://schemas.microsoft.com/office/excel/2006/main">
          <x14:cfRule type="expression" priority="126" id="{AC3166F4-790A-4D69-8BB1-A6BD37BD3D15}">
            <xm:f>$D35&gt;TULs!AJ12</xm:f>
            <x14:dxf>
              <fill>
                <patternFill>
                  <bgColor rgb="FFFF0000"/>
                </patternFill>
              </fill>
            </x14:dxf>
          </x14:cfRule>
          <xm:sqref>N35:N64</xm:sqref>
        </x14:conditionalFormatting>
        <x14:conditionalFormatting xmlns:xm="http://schemas.microsoft.com/office/excel/2006/main">
          <x14:cfRule type="expression" priority="127" id="{AC3166F4-790A-4D69-8BB1-A6BD37BD3D15}">
            <xm:f>$D35&gt;TULs!AL12</xm:f>
            <x14:dxf>
              <fill>
                <patternFill>
                  <bgColor rgb="FFFF0000"/>
                </patternFill>
              </fill>
            </x14:dxf>
          </x14:cfRule>
          <xm:sqref>O35:Q64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B510665-2587-4298-92BB-007282B06328}">
          <x14:formula1>
            <xm:f>'Custom Products'!$A$55:$A$74</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C437-B201-4A1C-B74F-6B868C4912C9}">
  <sheetPr codeName="Sheet6">
    <tabColor theme="0" tint="-0.249977111117893"/>
    <pageSetUpPr fitToPage="1"/>
  </sheetPr>
  <dimension ref="A1:AI39"/>
  <sheetViews>
    <sheetView zoomScaleNormal="100" workbookViewId="0">
      <selection activeCell="H5" sqref="H5"/>
    </sheetView>
  </sheetViews>
  <sheetFormatPr defaultRowHeight="15" x14ac:dyDescent="0.25"/>
  <cols>
    <col min="1" max="1" width="3" customWidth="1"/>
    <col min="2" max="2" width="28.5703125" customWidth="1"/>
    <col min="3" max="5" width="32.42578125" customWidth="1"/>
  </cols>
  <sheetData>
    <row r="1" spans="1:35" ht="63.75" customHeight="1" x14ac:dyDescent="0.25">
      <c r="A1" s="405" t="s">
        <v>372</v>
      </c>
      <c r="B1" s="405"/>
      <c r="C1" s="405"/>
      <c r="D1" s="405"/>
      <c r="E1" s="405"/>
      <c r="F1" s="405"/>
      <c r="G1" s="405"/>
      <c r="H1" s="405"/>
      <c r="I1" s="405"/>
      <c r="J1" s="405"/>
      <c r="K1" s="405"/>
      <c r="L1" s="177"/>
      <c r="M1" s="177"/>
      <c r="N1" s="177"/>
      <c r="O1" s="177"/>
      <c r="P1" s="177"/>
      <c r="Q1" s="177"/>
      <c r="R1" s="177"/>
      <c r="S1" s="177"/>
      <c r="T1" s="177"/>
      <c r="U1" s="177"/>
      <c r="V1" s="177"/>
      <c r="W1" s="177"/>
      <c r="X1" s="177"/>
      <c r="Y1" s="177"/>
      <c r="Z1" s="177"/>
      <c r="AA1" s="177"/>
      <c r="AB1" s="177"/>
      <c r="AC1" s="177"/>
      <c r="AD1" s="177"/>
      <c r="AE1" s="177"/>
      <c r="AF1" s="177"/>
      <c r="AG1" s="177"/>
      <c r="AH1" s="177"/>
      <c r="AI1" s="177"/>
    </row>
    <row r="2" spans="1:35" ht="18.75" x14ac:dyDescent="0.3">
      <c r="A2" s="128"/>
      <c r="B2" s="128"/>
      <c r="C2" s="128"/>
      <c r="D2" s="128"/>
      <c r="E2" s="128"/>
      <c r="F2" s="128"/>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spans="1:35" ht="18.600000000000001" customHeight="1" x14ac:dyDescent="0.25">
      <c r="A3" s="177"/>
      <c r="B3" s="411" t="s">
        <v>396</v>
      </c>
      <c r="C3" s="411"/>
      <c r="D3" s="411"/>
      <c r="E3" s="411"/>
      <c r="F3" s="411"/>
      <c r="G3" s="411"/>
      <c r="H3" s="411"/>
      <c r="I3" s="411"/>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5" ht="124.5" customHeight="1" x14ac:dyDescent="0.25">
      <c r="A4" s="177"/>
      <c r="B4" s="411"/>
      <c r="C4" s="411"/>
      <c r="D4" s="411"/>
      <c r="E4" s="411"/>
      <c r="F4" s="411"/>
      <c r="G4" s="411"/>
      <c r="H4" s="411"/>
      <c r="I4" s="411"/>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row>
    <row r="5" spans="1:35" ht="18.75" x14ac:dyDescent="0.3">
      <c r="A5" s="128"/>
      <c r="B5" s="128"/>
      <c r="C5" s="128"/>
      <c r="D5" s="128"/>
      <c r="E5" s="128"/>
      <c r="F5" s="128"/>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row>
    <row r="6" spans="1:35" ht="18.75" x14ac:dyDescent="0.3">
      <c r="A6" s="128"/>
      <c r="B6" s="128" t="s">
        <v>309</v>
      </c>
      <c r="C6" s="128"/>
      <c r="D6" s="128"/>
      <c r="E6" s="128"/>
      <c r="F6" s="128"/>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row>
    <row r="7" spans="1:35" ht="18.75" x14ac:dyDescent="0.3">
      <c r="A7" s="128"/>
      <c r="B7" s="128"/>
      <c r="C7" s="128"/>
      <c r="D7" s="128"/>
      <c r="E7" s="128"/>
      <c r="F7" s="128"/>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row>
    <row r="8" spans="1:35" ht="18.75" x14ac:dyDescent="0.3">
      <c r="A8" s="352"/>
      <c r="B8" s="353" t="s">
        <v>310</v>
      </c>
      <c r="C8" s="352"/>
      <c r="D8" s="352"/>
      <c r="E8" s="352"/>
      <c r="F8" s="352"/>
      <c r="G8" s="354"/>
      <c r="H8" s="354"/>
      <c r="I8" s="354"/>
      <c r="J8" s="354"/>
      <c r="K8" s="354"/>
      <c r="L8" s="177"/>
      <c r="M8" s="177"/>
      <c r="N8" s="177"/>
      <c r="O8" s="177"/>
      <c r="P8" s="177"/>
      <c r="Q8" s="177"/>
      <c r="R8" s="177"/>
      <c r="S8" s="177"/>
      <c r="T8" s="177"/>
      <c r="U8" s="177"/>
      <c r="V8" s="177"/>
      <c r="W8" s="177"/>
      <c r="X8" s="177"/>
      <c r="Y8" s="177"/>
      <c r="Z8" s="177"/>
      <c r="AA8" s="177"/>
      <c r="AB8" s="177"/>
      <c r="AC8" s="177"/>
      <c r="AD8" s="177"/>
      <c r="AE8" s="177"/>
      <c r="AF8" s="177"/>
      <c r="AG8" s="177"/>
      <c r="AH8" s="177"/>
      <c r="AI8" s="177"/>
    </row>
    <row r="9" spans="1:35" ht="182.85" customHeight="1" x14ac:dyDescent="0.3">
      <c r="A9" s="128"/>
      <c r="B9" s="409" t="s">
        <v>401</v>
      </c>
      <c r="C9" s="410"/>
      <c r="D9" s="410"/>
      <c r="E9" s="410"/>
      <c r="F9" s="410"/>
      <c r="G9" s="410"/>
      <c r="H9" s="410"/>
      <c r="I9" s="410"/>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row>
    <row r="10" spans="1:35" ht="18.75" x14ac:dyDescent="0.3">
      <c r="A10" s="128"/>
      <c r="B10" s="128"/>
      <c r="C10" s="128"/>
      <c r="D10" s="128"/>
      <c r="E10" s="128"/>
      <c r="F10" s="128"/>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row>
    <row r="11" spans="1:35" ht="18.75" x14ac:dyDescent="0.3">
      <c r="A11" s="352"/>
      <c r="B11" s="353" t="s">
        <v>311</v>
      </c>
      <c r="C11" s="352"/>
      <c r="D11" s="352"/>
      <c r="E11" s="352"/>
      <c r="F11" s="352"/>
      <c r="G11" s="354"/>
      <c r="H11" s="354"/>
      <c r="I11" s="354"/>
      <c r="J11" s="354"/>
      <c r="K11" s="354"/>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row>
    <row r="12" spans="1:35" ht="18.75" x14ac:dyDescent="0.3">
      <c r="A12" s="128"/>
      <c r="B12" s="408" t="s">
        <v>313</v>
      </c>
      <c r="C12" s="408"/>
      <c r="D12" s="408"/>
      <c r="E12" s="408"/>
      <c r="F12" s="408"/>
      <c r="G12" s="408"/>
      <c r="H12" s="408"/>
      <c r="I12" s="408"/>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row>
    <row r="13" spans="1:35" ht="54" customHeight="1" x14ac:dyDescent="0.3">
      <c r="A13" s="128"/>
      <c r="B13" s="406"/>
      <c r="C13" s="407"/>
      <c r="D13" s="407"/>
      <c r="E13" s="407"/>
      <c r="F13" s="407"/>
      <c r="G13" s="407"/>
      <c r="H13" s="407"/>
      <c r="I13" s="40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row>
    <row r="14" spans="1:35" ht="18.75" x14ac:dyDescent="0.3">
      <c r="A14" s="128"/>
      <c r="B14" s="128"/>
      <c r="C14" s="128"/>
      <c r="D14" s="128"/>
      <c r="E14" s="128"/>
      <c r="F14" s="128"/>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row>
    <row r="15" spans="1:35" ht="18.75" x14ac:dyDescent="0.3">
      <c r="A15" s="352"/>
      <c r="B15" s="353" t="s">
        <v>312</v>
      </c>
      <c r="C15" s="352"/>
      <c r="D15" s="352"/>
      <c r="E15" s="352"/>
      <c r="F15" s="352"/>
      <c r="G15" s="354"/>
      <c r="H15" s="354"/>
      <c r="I15" s="354"/>
      <c r="J15" s="354"/>
      <c r="K15" s="354"/>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row>
    <row r="16" spans="1:35" ht="48.6" customHeight="1" x14ac:dyDescent="0.3">
      <c r="A16" s="128"/>
      <c r="B16" s="409" t="s">
        <v>405</v>
      </c>
      <c r="C16" s="410"/>
      <c r="D16" s="410"/>
      <c r="E16" s="410"/>
      <c r="F16" s="128"/>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35" ht="18.75" x14ac:dyDescent="0.3">
      <c r="A17" s="128"/>
      <c r="B17" s="128"/>
      <c r="C17" s="128"/>
      <c r="D17" s="128"/>
      <c r="E17" s="128"/>
      <c r="F17" s="128"/>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5" ht="15" customHeight="1" x14ac:dyDescent="0.25">
      <c r="A18" s="404" t="s">
        <v>404</v>
      </c>
      <c r="B18" s="404"/>
      <c r="C18" s="404"/>
      <c r="D18" s="404"/>
      <c r="E18" s="404"/>
      <c r="F18" s="404"/>
      <c r="G18" s="404"/>
      <c r="H18" s="404"/>
      <c r="I18" s="404"/>
      <c r="J18" s="404"/>
      <c r="K18" s="404"/>
      <c r="L18" s="355"/>
      <c r="M18" s="355"/>
      <c r="N18" s="355"/>
      <c r="O18" s="355"/>
      <c r="P18" s="355"/>
      <c r="Q18" s="355"/>
      <c r="R18" s="355"/>
      <c r="S18" s="177"/>
      <c r="T18" s="177"/>
      <c r="U18" s="177"/>
      <c r="V18" s="177"/>
      <c r="W18" s="177"/>
      <c r="X18" s="177"/>
      <c r="Y18" s="177"/>
      <c r="Z18" s="177"/>
      <c r="AA18" s="177"/>
      <c r="AB18" s="177"/>
      <c r="AC18" s="177"/>
      <c r="AD18" s="177"/>
      <c r="AE18" s="177"/>
      <c r="AF18" s="177"/>
      <c r="AG18" s="177"/>
    </row>
    <row r="19" spans="1:35" ht="15" customHeight="1" x14ac:dyDescent="0.25">
      <c r="A19" s="404"/>
      <c r="B19" s="404"/>
      <c r="C19" s="404"/>
      <c r="D19" s="404"/>
      <c r="E19" s="404"/>
      <c r="F19" s="404"/>
      <c r="G19" s="404"/>
      <c r="H19" s="404"/>
      <c r="I19" s="404"/>
      <c r="J19" s="404"/>
      <c r="K19" s="404"/>
      <c r="L19" s="355"/>
      <c r="M19" s="355"/>
      <c r="N19" s="355"/>
      <c r="O19" s="355"/>
      <c r="P19" s="355"/>
      <c r="Q19" s="355"/>
      <c r="R19" s="355"/>
      <c r="S19" s="177"/>
      <c r="T19" s="177"/>
      <c r="U19" s="177"/>
      <c r="V19" s="177"/>
      <c r="W19" s="177"/>
      <c r="X19" s="177"/>
      <c r="Y19" s="177"/>
      <c r="Z19" s="177"/>
      <c r="AA19" s="177"/>
      <c r="AB19" s="177"/>
      <c r="AC19" s="177"/>
      <c r="AD19" s="177"/>
      <c r="AE19" s="177"/>
      <c r="AF19" s="177"/>
      <c r="AG19" s="177"/>
    </row>
    <row r="20" spans="1:35" ht="129" customHeight="1" x14ac:dyDescent="0.25">
      <c r="A20" s="404"/>
      <c r="B20" s="404"/>
      <c r="C20" s="404"/>
      <c r="D20" s="404"/>
      <c r="E20" s="404"/>
      <c r="F20" s="404"/>
      <c r="G20" s="404"/>
      <c r="H20" s="404"/>
      <c r="I20" s="404"/>
      <c r="J20" s="404"/>
      <c r="K20" s="404"/>
      <c r="L20" s="355"/>
      <c r="M20" s="355"/>
      <c r="N20" s="355"/>
      <c r="O20" s="355"/>
      <c r="P20" s="355"/>
      <c r="Q20" s="355"/>
      <c r="R20" s="355"/>
      <c r="S20" s="177"/>
      <c r="T20" s="177"/>
      <c r="U20" s="177"/>
      <c r="V20" s="177"/>
      <c r="W20" s="177"/>
      <c r="X20" s="177"/>
      <c r="Y20" s="177"/>
      <c r="Z20" s="177"/>
      <c r="AA20" s="177"/>
      <c r="AB20" s="177"/>
      <c r="AC20" s="177"/>
      <c r="AD20" s="177"/>
      <c r="AE20" s="177"/>
      <c r="AF20" s="177"/>
      <c r="AG20" s="177"/>
    </row>
    <row r="21" spans="1:35" ht="18.75" x14ac:dyDescent="0.3">
      <c r="A21" s="128"/>
      <c r="B21" s="177"/>
      <c r="C21" s="241"/>
      <c r="D21" s="241"/>
      <c r="E21" s="128"/>
      <c r="F21" s="128"/>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row>
    <row r="22" spans="1:35" ht="18.75" x14ac:dyDescent="0.3">
      <c r="A22" s="128"/>
      <c r="B22" s="177"/>
      <c r="C22" s="177"/>
      <c r="D22" s="177"/>
      <c r="E22" s="242"/>
      <c r="F22" s="242"/>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row>
    <row r="23" spans="1:35" ht="18.75" x14ac:dyDescent="0.3">
      <c r="A23" s="128"/>
      <c r="B23" s="177"/>
      <c r="C23" s="177"/>
      <c r="D23" s="177"/>
      <c r="E23" s="128"/>
      <c r="F23" s="128"/>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row>
    <row r="24" spans="1:35" ht="18.75" x14ac:dyDescent="0.3">
      <c r="A24" s="128"/>
      <c r="B24" s="177"/>
      <c r="C24" s="177"/>
      <c r="D24" s="177"/>
      <c r="E24" s="128"/>
      <c r="F24" s="128"/>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row>
    <row r="25" spans="1:35" ht="18.75" x14ac:dyDescent="0.3">
      <c r="A25" s="128"/>
      <c r="B25" s="177"/>
      <c r="C25" s="177"/>
      <c r="D25" s="177"/>
      <c r="E25" s="128"/>
      <c r="F25" s="128"/>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row>
    <row r="26" spans="1:35" ht="18.75" x14ac:dyDescent="0.3">
      <c r="A26" s="128"/>
      <c r="B26" s="245"/>
      <c r="C26" s="177"/>
      <c r="D26" s="177"/>
      <c r="E26" s="128"/>
      <c r="F26" s="128"/>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row>
    <row r="27" spans="1:35" ht="18.75" x14ac:dyDescent="0.3">
      <c r="A27" s="128"/>
      <c r="B27" s="247"/>
      <c r="C27" s="177"/>
      <c r="D27" s="177"/>
      <c r="E27" s="243"/>
      <c r="F27" s="243"/>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row>
    <row r="28" spans="1:35" ht="18.75" x14ac:dyDescent="0.3">
      <c r="A28" s="128"/>
      <c r="B28" s="248"/>
      <c r="C28" s="177"/>
      <c r="D28" s="177"/>
      <c r="E28" s="243"/>
      <c r="F28" s="243"/>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35" ht="18.75" x14ac:dyDescent="0.3">
      <c r="A29" s="128"/>
      <c r="B29" s="177"/>
      <c r="D29" s="177"/>
      <c r="E29" s="243"/>
      <c r="F29" s="243"/>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5" ht="18.75" x14ac:dyDescent="0.3">
      <c r="A30" s="128"/>
      <c r="B30" s="249"/>
      <c r="C30" s="177"/>
      <c r="D30" s="177"/>
      <c r="E30" s="243"/>
      <c r="F30" s="244"/>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ht="18.75" x14ac:dyDescent="0.3">
      <c r="A31" s="128"/>
      <c r="B31" s="246"/>
      <c r="C31" s="245"/>
      <c r="D31" s="246"/>
      <c r="E31" s="128"/>
      <c r="F31" s="128"/>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8.75" x14ac:dyDescent="0.3">
      <c r="A32" s="128"/>
      <c r="B32" s="177"/>
      <c r="C32" s="248"/>
      <c r="D32" s="248"/>
      <c r="E32" s="128"/>
      <c r="F32" s="128"/>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1:35" ht="18.75" x14ac:dyDescent="0.3">
      <c r="A33" s="128"/>
      <c r="B33" s="128"/>
      <c r="C33" s="248"/>
      <c r="D33" s="248"/>
      <c r="E33" s="128"/>
      <c r="F33" s="128"/>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1:35" ht="18.75" x14ac:dyDescent="0.3">
      <c r="A34" s="128"/>
      <c r="B34" s="128"/>
      <c r="C34" s="249"/>
      <c r="D34" s="249"/>
      <c r="E34" s="128"/>
      <c r="F34" s="128"/>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1:35" ht="18.75" x14ac:dyDescent="0.3">
      <c r="A35" s="177"/>
      <c r="B35" s="177"/>
      <c r="C35" s="249"/>
      <c r="D35" s="249"/>
      <c r="E35" s="128"/>
      <c r="F35" s="128"/>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1:35" ht="18.75" x14ac:dyDescent="0.3">
      <c r="A36" s="177"/>
      <c r="B36" s="177"/>
      <c r="C36" s="246"/>
      <c r="D36" s="250"/>
      <c r="E36" s="128"/>
      <c r="F36" s="128"/>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1:35" ht="18.75" x14ac:dyDescent="0.3">
      <c r="A37" s="177"/>
      <c r="B37" s="177"/>
      <c r="C37" s="177"/>
      <c r="D37" s="177"/>
      <c r="E37" s="128"/>
      <c r="F37" s="128"/>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5" ht="18.75" x14ac:dyDescent="0.3">
      <c r="A38" s="177"/>
      <c r="B38" s="177"/>
      <c r="C38" s="128"/>
      <c r="D38" s="128"/>
      <c r="E38" s="128"/>
      <c r="F38" s="128"/>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1:35" ht="18.75" x14ac:dyDescent="0.3">
      <c r="A39" s="177"/>
      <c r="B39" s="177"/>
      <c r="C39" s="127"/>
      <c r="D39" s="127"/>
      <c r="E39" s="128"/>
      <c r="F39" s="127"/>
    </row>
  </sheetData>
  <sheetProtection algorithmName="SHA-512" hashValue="/w9qV6oZ5gi0WWcLvA/prO6M7ZM87riZZfRujUlApdlV2yq3JV3KVwaLBmKJzApwuxYIqpoX5ragy9pbkcBaKQ==" saltValue="2ub2l8lQMniAg7qIw+XhyQ==" spinCount="100000" sheet="1" objects="1" scenarios="1"/>
  <mergeCells count="7">
    <mergeCell ref="B16:E16"/>
    <mergeCell ref="A18:K20"/>
    <mergeCell ref="A1:K1"/>
    <mergeCell ref="B13:I13"/>
    <mergeCell ref="B3:I4"/>
    <mergeCell ref="B9:I9"/>
    <mergeCell ref="B12:I12"/>
  </mergeCells>
  <conditionalFormatting sqref="D36">
    <cfRule type="expression" dxfId="15" priority="4">
      <formula>#REF!&gt;0</formula>
    </cfRule>
  </conditionalFormatting>
  <pageMargins left="0.7" right="0.7" top="0.75" bottom="0.75" header="0.3" footer="0.3"/>
  <pageSetup paperSize="9" scale="22"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2B2-F3F4-4E05-A5C9-1D3E9F55F4B4}">
  <sheetPr codeName="Sheet2"/>
  <dimension ref="B3:AI49"/>
  <sheetViews>
    <sheetView workbookViewId="0">
      <pane xSplit="5" ySplit="6" topLeftCell="S7" activePane="bottomRight" state="frozen"/>
      <selection pane="topRight" activeCell="C1" sqref="C1"/>
      <selection pane="bottomLeft" activeCell="A6" sqref="A6"/>
      <selection pane="bottomRight" activeCell="AD14" sqref="AD14"/>
    </sheetView>
  </sheetViews>
  <sheetFormatPr defaultRowHeight="15" x14ac:dyDescent="0.25"/>
  <cols>
    <col min="2" max="2" width="18.42578125" customWidth="1"/>
    <col min="5" max="5" width="17.5703125" customWidth="1"/>
    <col min="6" max="6" width="14" customWidth="1"/>
    <col min="7" max="7" width="14.42578125" customWidth="1"/>
    <col min="8" max="8" width="15.42578125" customWidth="1"/>
    <col min="9" max="9" width="14.5703125" customWidth="1"/>
    <col min="10" max="11" width="9.42578125" customWidth="1"/>
    <col min="13" max="13" width="10.5703125" customWidth="1"/>
    <col min="14" max="15" width="12.42578125" customWidth="1"/>
    <col min="16" max="16" width="14.42578125" customWidth="1"/>
    <col min="17" max="18" width="16" customWidth="1"/>
    <col min="19" max="19" width="9.42578125" customWidth="1"/>
    <col min="21" max="22" width="12.42578125" customWidth="1"/>
    <col min="23" max="24" width="16" customWidth="1"/>
    <col min="25" max="25" width="14.5703125" customWidth="1"/>
    <col min="26" max="26" width="12.42578125" customWidth="1"/>
    <col min="27" max="27" width="10.5703125" customWidth="1"/>
    <col min="28" max="28" width="9.42578125" customWidth="1"/>
    <col min="29" max="29" width="9.5703125" customWidth="1"/>
    <col min="30" max="32" width="12.42578125" customWidth="1"/>
    <col min="33" max="35" width="16" customWidth="1"/>
  </cols>
  <sheetData>
    <row r="3" spans="2:35" ht="15.75" thickBot="1" x14ac:dyDescent="0.3"/>
    <row r="4" spans="2:35" ht="15.75" customHeight="1" thickBot="1" x14ac:dyDescent="0.3">
      <c r="B4" s="117" t="s">
        <v>150</v>
      </c>
      <c r="C4" s="117" t="s">
        <v>151</v>
      </c>
      <c r="E4" s="30" t="s">
        <v>119</v>
      </c>
      <c r="F4" t="s">
        <v>120</v>
      </c>
      <c r="G4" t="s">
        <v>121</v>
      </c>
      <c r="H4" t="s">
        <v>122</v>
      </c>
      <c r="I4" t="s">
        <v>123</v>
      </c>
      <c r="J4" t="s">
        <v>124</v>
      </c>
      <c r="K4" t="s">
        <v>125</v>
      </c>
      <c r="L4" t="s">
        <v>126</v>
      </c>
      <c r="M4" t="s">
        <v>127</v>
      </c>
      <c r="N4" t="s">
        <v>128</v>
      </c>
      <c r="O4" t="s">
        <v>129</v>
      </c>
      <c r="P4" t="s">
        <v>130</v>
      </c>
      <c r="Q4" t="s">
        <v>131</v>
      </c>
      <c r="R4" t="s">
        <v>132</v>
      </c>
      <c r="S4" t="s">
        <v>133</v>
      </c>
      <c r="T4" t="s">
        <v>134</v>
      </c>
      <c r="U4" t="s">
        <v>135</v>
      </c>
      <c r="V4" t="s">
        <v>136</v>
      </c>
      <c r="W4" t="s">
        <v>137</v>
      </c>
      <c r="X4" t="s">
        <v>138</v>
      </c>
      <c r="Y4" t="s">
        <v>139</v>
      </c>
      <c r="Z4" t="s">
        <v>140</v>
      </c>
      <c r="AA4" t="s">
        <v>141</v>
      </c>
      <c r="AB4" t="s">
        <v>142</v>
      </c>
      <c r="AC4" t="s">
        <v>143</v>
      </c>
      <c r="AD4" t="s">
        <v>144</v>
      </c>
      <c r="AE4" t="s">
        <v>145</v>
      </c>
      <c r="AF4" t="s">
        <v>146</v>
      </c>
      <c r="AG4" t="s">
        <v>147</v>
      </c>
      <c r="AH4" t="s">
        <v>148</v>
      </c>
      <c r="AI4" t="s">
        <v>149</v>
      </c>
    </row>
    <row r="5" spans="2:35" ht="15.75" customHeight="1" thickBot="1" x14ac:dyDescent="0.3">
      <c r="B5" t="s">
        <v>112</v>
      </c>
      <c r="C5">
        <v>4</v>
      </c>
      <c r="E5" s="112" t="s">
        <v>118</v>
      </c>
      <c r="F5" s="110" t="s">
        <v>112</v>
      </c>
      <c r="G5" s="111" t="s">
        <v>112</v>
      </c>
      <c r="H5" s="111" t="s">
        <v>112</v>
      </c>
      <c r="I5" s="111" t="s">
        <v>112</v>
      </c>
      <c r="J5" s="29" t="s">
        <v>113</v>
      </c>
      <c r="K5" s="95" t="s">
        <v>113</v>
      </c>
      <c r="L5" s="95" t="s">
        <v>113</v>
      </c>
      <c r="M5" s="95" t="s">
        <v>113</v>
      </c>
      <c r="N5" s="95" t="s">
        <v>113</v>
      </c>
      <c r="O5" s="95" t="s">
        <v>113</v>
      </c>
      <c r="P5" s="95" t="s">
        <v>113</v>
      </c>
      <c r="Q5" s="95" t="s">
        <v>113</v>
      </c>
      <c r="R5" s="30" t="s">
        <v>113</v>
      </c>
      <c r="S5" s="29" t="s">
        <v>114</v>
      </c>
      <c r="T5" s="95" t="s">
        <v>114</v>
      </c>
      <c r="U5" s="95" t="s">
        <v>114</v>
      </c>
      <c r="V5" s="95" t="s">
        <v>114</v>
      </c>
      <c r="W5" s="95" t="s">
        <v>114</v>
      </c>
      <c r="X5" s="30" t="s">
        <v>114</v>
      </c>
      <c r="Y5" s="29" t="s">
        <v>115</v>
      </c>
      <c r="Z5" s="95" t="s">
        <v>115</v>
      </c>
      <c r="AA5" s="30" t="s">
        <v>115</v>
      </c>
      <c r="AB5" s="29" t="s">
        <v>116</v>
      </c>
      <c r="AC5" s="95" t="s">
        <v>116</v>
      </c>
      <c r="AD5" s="95" t="s">
        <v>116</v>
      </c>
      <c r="AE5" s="95" t="s">
        <v>116</v>
      </c>
      <c r="AF5" s="95" t="s">
        <v>116</v>
      </c>
      <c r="AG5" s="95" t="s">
        <v>116</v>
      </c>
      <c r="AH5" s="95" t="s">
        <v>116</v>
      </c>
      <c r="AI5" s="30" t="s">
        <v>116</v>
      </c>
    </row>
    <row r="6" spans="2:35" ht="15.75" thickBot="1" x14ac:dyDescent="0.3">
      <c r="B6" t="s">
        <v>152</v>
      </c>
      <c r="E6" s="116" t="s">
        <v>117</v>
      </c>
      <c r="F6" s="96" t="s">
        <v>2</v>
      </c>
      <c r="G6" s="97" t="s">
        <v>9</v>
      </c>
      <c r="H6" s="97" t="s">
        <v>10</v>
      </c>
      <c r="I6" s="97" t="s">
        <v>11</v>
      </c>
      <c r="J6" s="99" t="s">
        <v>12</v>
      </c>
      <c r="K6" s="100" t="s">
        <v>13</v>
      </c>
      <c r="L6" s="101" t="s">
        <v>14</v>
      </c>
      <c r="M6" s="101" t="s">
        <v>15</v>
      </c>
      <c r="N6" s="97" t="s">
        <v>16</v>
      </c>
      <c r="O6" s="97" t="s">
        <v>17</v>
      </c>
      <c r="P6" s="97" t="s">
        <v>18</v>
      </c>
      <c r="Q6" s="97" t="s">
        <v>19</v>
      </c>
      <c r="R6" s="98" t="s">
        <v>20</v>
      </c>
      <c r="S6" s="109" t="s">
        <v>21</v>
      </c>
      <c r="T6" s="102" t="s">
        <v>22</v>
      </c>
      <c r="U6" s="103" t="s">
        <v>23</v>
      </c>
      <c r="V6" s="103" t="s">
        <v>24</v>
      </c>
      <c r="W6" s="103" t="s">
        <v>25</v>
      </c>
      <c r="X6" s="104" t="s">
        <v>26</v>
      </c>
      <c r="Y6" s="109" t="s">
        <v>27</v>
      </c>
      <c r="Z6" s="103" t="s">
        <v>28</v>
      </c>
      <c r="AA6" s="104" t="s">
        <v>29</v>
      </c>
      <c r="AB6" s="109" t="s">
        <v>13</v>
      </c>
      <c r="AC6" s="103" t="s">
        <v>30</v>
      </c>
      <c r="AD6" s="103" t="s">
        <v>31</v>
      </c>
      <c r="AE6" s="103" t="s">
        <v>16</v>
      </c>
      <c r="AF6" s="103" t="s">
        <v>17</v>
      </c>
      <c r="AG6" s="103" t="s">
        <v>32</v>
      </c>
      <c r="AH6" s="103" t="s">
        <v>19</v>
      </c>
      <c r="AI6" s="104" t="s">
        <v>20</v>
      </c>
    </row>
    <row r="7" spans="2:35" x14ac:dyDescent="0.25">
      <c r="E7" s="113" t="s">
        <v>33</v>
      </c>
      <c r="F7" s="87">
        <v>2650</v>
      </c>
      <c r="G7" s="88">
        <v>2200</v>
      </c>
      <c r="H7" s="88">
        <v>2200</v>
      </c>
      <c r="I7" s="89">
        <v>2200</v>
      </c>
      <c r="J7" s="90">
        <v>2403</v>
      </c>
      <c r="K7" s="91">
        <v>2403</v>
      </c>
      <c r="L7" s="88">
        <v>2403</v>
      </c>
      <c r="M7" s="88">
        <v>2820</v>
      </c>
      <c r="N7" s="92">
        <v>2855</v>
      </c>
      <c r="O7" s="88">
        <v>2855</v>
      </c>
      <c r="P7" s="92">
        <v>2768</v>
      </c>
      <c r="Q7" s="88">
        <v>2803</v>
      </c>
      <c r="R7" s="93">
        <v>2803</v>
      </c>
      <c r="S7" s="87">
        <v>1994</v>
      </c>
      <c r="T7" s="92">
        <v>1839</v>
      </c>
      <c r="U7" s="92">
        <v>2623</v>
      </c>
      <c r="V7" s="92">
        <v>2140</v>
      </c>
      <c r="W7" s="92">
        <v>2767</v>
      </c>
      <c r="X7" s="92">
        <v>2474</v>
      </c>
      <c r="Y7" s="106">
        <v>2020</v>
      </c>
      <c r="Z7" s="107">
        <v>2820</v>
      </c>
      <c r="AA7" s="108">
        <v>2803</v>
      </c>
      <c r="AB7" s="87">
        <v>2110</v>
      </c>
      <c r="AC7" s="92">
        <v>1890</v>
      </c>
      <c r="AD7" s="92">
        <v>2380</v>
      </c>
      <c r="AE7" s="92">
        <v>2150</v>
      </c>
      <c r="AF7" s="92">
        <v>2110</v>
      </c>
      <c r="AG7" s="92">
        <v>2380</v>
      </c>
      <c r="AH7" s="92">
        <v>2150</v>
      </c>
      <c r="AI7" s="94">
        <v>2110</v>
      </c>
    </row>
    <row r="8" spans="2:35" x14ac:dyDescent="0.25">
      <c r="E8" s="113" t="s">
        <v>35</v>
      </c>
      <c r="F8" s="73">
        <v>70</v>
      </c>
      <c r="G8" s="62">
        <v>75</v>
      </c>
      <c r="H8" s="62">
        <v>85</v>
      </c>
      <c r="I8" s="84">
        <v>100</v>
      </c>
      <c r="J8" s="76">
        <v>46</v>
      </c>
      <c r="K8" s="71">
        <v>46</v>
      </c>
      <c r="L8" s="62">
        <v>46</v>
      </c>
      <c r="M8" s="62">
        <v>71</v>
      </c>
      <c r="N8" s="66">
        <v>71</v>
      </c>
      <c r="O8" s="62">
        <v>71</v>
      </c>
      <c r="P8" s="66">
        <v>71</v>
      </c>
      <c r="Q8" s="62">
        <v>71</v>
      </c>
      <c r="R8" s="77">
        <v>71</v>
      </c>
      <c r="S8" s="73">
        <v>46.5</v>
      </c>
      <c r="T8" s="66">
        <v>46.5</v>
      </c>
      <c r="U8" s="66">
        <v>61.2</v>
      </c>
      <c r="V8" s="66">
        <v>61.5</v>
      </c>
      <c r="W8" s="66">
        <v>66.2</v>
      </c>
      <c r="X8" s="66">
        <v>66.5</v>
      </c>
      <c r="Y8" s="80">
        <v>52</v>
      </c>
      <c r="Z8" s="66">
        <v>65</v>
      </c>
      <c r="AA8" s="77">
        <v>68</v>
      </c>
      <c r="AB8" s="73">
        <v>46</v>
      </c>
      <c r="AC8" s="66">
        <v>57</v>
      </c>
      <c r="AD8" s="66">
        <v>58</v>
      </c>
      <c r="AE8" s="66">
        <v>60</v>
      </c>
      <c r="AF8" s="66">
        <v>60</v>
      </c>
      <c r="AG8" s="66">
        <v>63</v>
      </c>
      <c r="AH8" s="66">
        <v>67</v>
      </c>
      <c r="AI8" s="68">
        <v>67</v>
      </c>
    </row>
    <row r="9" spans="2:35" x14ac:dyDescent="0.25">
      <c r="E9" s="113" t="s">
        <v>37</v>
      </c>
      <c r="F9" s="74" t="s">
        <v>44</v>
      </c>
      <c r="G9" s="63"/>
      <c r="H9" s="63"/>
      <c r="I9" s="85"/>
      <c r="J9" s="78"/>
      <c r="K9" s="72"/>
      <c r="L9" s="63"/>
      <c r="M9" s="63"/>
      <c r="N9" s="64"/>
      <c r="O9" s="63"/>
      <c r="P9" s="64"/>
      <c r="Q9" s="63"/>
      <c r="R9" s="79"/>
      <c r="S9" s="74"/>
      <c r="T9" s="64"/>
      <c r="U9" s="64"/>
      <c r="V9" s="64"/>
      <c r="W9" s="64"/>
      <c r="X9" s="64"/>
      <c r="Y9" s="81"/>
      <c r="Z9" s="64"/>
      <c r="AA9" s="79"/>
      <c r="AB9" s="74"/>
      <c r="AC9" s="64"/>
      <c r="AD9" s="64"/>
      <c r="AE9" s="64"/>
      <c r="AF9" s="64"/>
      <c r="AG9" s="64"/>
      <c r="AH9" s="64"/>
      <c r="AI9" s="69"/>
    </row>
    <row r="10" spans="2:35" x14ac:dyDescent="0.25">
      <c r="E10" s="113" t="s">
        <v>38</v>
      </c>
      <c r="F10" s="73">
        <v>65</v>
      </c>
      <c r="G10" s="62">
        <v>75</v>
      </c>
      <c r="H10" s="62">
        <v>75</v>
      </c>
      <c r="I10" s="84">
        <v>75</v>
      </c>
      <c r="J10" s="76"/>
      <c r="K10" s="71"/>
      <c r="L10" s="66"/>
      <c r="M10" s="62"/>
      <c r="N10" s="66"/>
      <c r="O10" s="62"/>
      <c r="P10" s="66"/>
      <c r="Q10" s="62"/>
      <c r="R10" s="77"/>
      <c r="S10" s="73"/>
      <c r="T10" s="66"/>
      <c r="U10" s="66" t="s">
        <v>39</v>
      </c>
      <c r="V10" s="66"/>
      <c r="W10" s="66"/>
      <c r="X10" s="66"/>
      <c r="Y10" s="80">
        <v>62</v>
      </c>
      <c r="Z10" s="66">
        <v>86</v>
      </c>
      <c r="AA10" s="77">
        <v>86</v>
      </c>
      <c r="AB10" s="73"/>
      <c r="AC10" s="66"/>
      <c r="AD10" s="66"/>
      <c r="AE10" s="66"/>
      <c r="AF10" s="66"/>
      <c r="AG10" s="66"/>
      <c r="AH10" s="66"/>
      <c r="AI10" s="68"/>
    </row>
    <row r="11" spans="2:35" x14ac:dyDescent="0.25">
      <c r="E11" s="113" t="s">
        <v>40</v>
      </c>
      <c r="F11" s="74"/>
      <c r="G11" s="63"/>
      <c r="H11" s="63"/>
      <c r="I11" s="85"/>
      <c r="J11" s="78"/>
      <c r="K11" s="72"/>
      <c r="L11" s="64"/>
      <c r="M11" s="63"/>
      <c r="N11" s="64"/>
      <c r="O11" s="63"/>
      <c r="P11" s="64"/>
      <c r="Q11" s="63"/>
      <c r="R11" s="79"/>
      <c r="S11" s="74"/>
      <c r="T11" s="64"/>
      <c r="U11" s="64"/>
      <c r="V11" s="64"/>
      <c r="W11" s="64"/>
      <c r="X11" s="64"/>
      <c r="Y11" s="81">
        <v>250</v>
      </c>
      <c r="Z11" s="64" t="s">
        <v>42</v>
      </c>
      <c r="AA11" s="79" t="s">
        <v>42</v>
      </c>
      <c r="AB11" s="74"/>
      <c r="AC11" s="64"/>
      <c r="AD11" s="64"/>
      <c r="AE11" s="64"/>
      <c r="AF11" s="64"/>
      <c r="AG11" s="64"/>
      <c r="AH11" s="64"/>
      <c r="AI11" s="69"/>
    </row>
    <row r="12" spans="2:35" x14ac:dyDescent="0.25">
      <c r="E12" s="113" t="s">
        <v>43</v>
      </c>
      <c r="F12" s="73" t="s">
        <v>44</v>
      </c>
      <c r="G12" s="62" t="s">
        <v>44</v>
      </c>
      <c r="H12" s="62" t="s">
        <v>44</v>
      </c>
      <c r="I12" s="84" t="s">
        <v>44</v>
      </c>
      <c r="J12" s="76">
        <v>130</v>
      </c>
      <c r="K12" s="71">
        <v>130</v>
      </c>
      <c r="L12" s="66">
        <v>130</v>
      </c>
      <c r="M12" s="62">
        <v>175</v>
      </c>
      <c r="N12" s="66">
        <v>175</v>
      </c>
      <c r="O12" s="62">
        <v>175</v>
      </c>
      <c r="P12" s="66">
        <v>210</v>
      </c>
      <c r="Q12" s="62">
        <v>210</v>
      </c>
      <c r="R12" s="77">
        <v>210</v>
      </c>
      <c r="S12" s="73"/>
      <c r="T12" s="66"/>
      <c r="U12" s="66" t="s">
        <v>39</v>
      </c>
      <c r="V12" s="66"/>
      <c r="W12" s="66"/>
      <c r="X12" s="66"/>
      <c r="Y12" s="80">
        <v>265</v>
      </c>
      <c r="Z12" s="66">
        <v>370</v>
      </c>
      <c r="AA12" s="77">
        <v>368</v>
      </c>
      <c r="AB12" s="73"/>
      <c r="AC12" s="66"/>
      <c r="AD12" s="66"/>
      <c r="AE12" s="66"/>
      <c r="AF12" s="66"/>
      <c r="AG12" s="66"/>
      <c r="AH12" s="66"/>
      <c r="AI12" s="68"/>
    </row>
    <row r="13" spans="2:35" x14ac:dyDescent="0.25">
      <c r="E13" s="114" t="s">
        <v>45</v>
      </c>
      <c r="F13" s="74">
        <v>900</v>
      </c>
      <c r="G13" s="63">
        <v>1000</v>
      </c>
      <c r="H13" s="63">
        <v>1000</v>
      </c>
      <c r="I13" s="85">
        <v>1000</v>
      </c>
      <c r="J13" s="78">
        <v>700</v>
      </c>
      <c r="K13" s="72">
        <v>700</v>
      </c>
      <c r="L13" s="63">
        <v>700</v>
      </c>
      <c r="M13" s="63">
        <v>750</v>
      </c>
      <c r="N13" s="64">
        <v>770</v>
      </c>
      <c r="O13" s="63">
        <v>770</v>
      </c>
      <c r="P13" s="64">
        <v>1200</v>
      </c>
      <c r="Q13" s="63">
        <v>1300</v>
      </c>
      <c r="R13" s="79">
        <v>1300</v>
      </c>
      <c r="S13" s="74">
        <v>600</v>
      </c>
      <c r="T13" s="64">
        <v>600</v>
      </c>
      <c r="U13" s="64">
        <v>700</v>
      </c>
      <c r="V13" s="64">
        <v>700</v>
      </c>
      <c r="W13" s="64">
        <v>950</v>
      </c>
      <c r="X13" s="64">
        <v>950</v>
      </c>
      <c r="Y13" s="81">
        <v>650</v>
      </c>
      <c r="Z13" s="64">
        <v>700</v>
      </c>
      <c r="AA13" s="79">
        <v>1300</v>
      </c>
      <c r="AB13" s="74">
        <v>700</v>
      </c>
      <c r="AC13" s="64">
        <v>700</v>
      </c>
      <c r="AD13" s="64">
        <v>700</v>
      </c>
      <c r="AE13" s="64">
        <v>800</v>
      </c>
      <c r="AF13" s="64">
        <v>800</v>
      </c>
      <c r="AG13" s="64">
        <v>1100</v>
      </c>
      <c r="AH13" s="64">
        <v>1100</v>
      </c>
      <c r="AI13" s="69">
        <v>1100</v>
      </c>
    </row>
    <row r="14" spans="2:35" x14ac:dyDescent="0.25">
      <c r="E14" s="113" t="s">
        <v>47</v>
      </c>
      <c r="F14" s="73">
        <v>10</v>
      </c>
      <c r="G14" s="62">
        <v>12</v>
      </c>
      <c r="H14" s="62">
        <v>15</v>
      </c>
      <c r="I14" s="84">
        <v>15</v>
      </c>
      <c r="J14" s="76">
        <v>15</v>
      </c>
      <c r="K14" s="71">
        <v>15</v>
      </c>
      <c r="L14" s="66">
        <v>20</v>
      </c>
      <c r="M14" s="62">
        <v>15</v>
      </c>
      <c r="N14" s="66">
        <v>15</v>
      </c>
      <c r="O14" s="62">
        <v>15</v>
      </c>
      <c r="P14" s="66">
        <v>15</v>
      </c>
      <c r="Q14" s="62">
        <v>15</v>
      </c>
      <c r="R14" s="77">
        <v>15</v>
      </c>
      <c r="S14" s="73">
        <v>10</v>
      </c>
      <c r="T14" s="66">
        <v>10</v>
      </c>
      <c r="U14" s="66">
        <v>10</v>
      </c>
      <c r="V14" s="66">
        <v>10</v>
      </c>
      <c r="W14" s="66">
        <v>10</v>
      </c>
      <c r="X14" s="66">
        <v>10</v>
      </c>
      <c r="Y14" s="80">
        <v>15</v>
      </c>
      <c r="Z14" s="66">
        <v>15</v>
      </c>
      <c r="AA14" s="77">
        <v>15</v>
      </c>
      <c r="AB14" s="73">
        <v>10</v>
      </c>
      <c r="AC14" s="66">
        <v>15</v>
      </c>
      <c r="AD14" s="66">
        <v>5</v>
      </c>
      <c r="AE14" s="66">
        <v>5</v>
      </c>
      <c r="AF14" s="66">
        <v>5</v>
      </c>
      <c r="AG14" s="66">
        <v>5</v>
      </c>
      <c r="AH14" s="66">
        <v>5</v>
      </c>
      <c r="AI14" s="68">
        <v>5</v>
      </c>
    </row>
    <row r="15" spans="2:35" x14ac:dyDescent="0.25">
      <c r="E15" s="113" t="s">
        <v>49</v>
      </c>
      <c r="F15" s="74">
        <v>15</v>
      </c>
      <c r="G15" s="63">
        <v>12</v>
      </c>
      <c r="H15" s="63">
        <v>12</v>
      </c>
      <c r="I15" s="85">
        <v>12</v>
      </c>
      <c r="J15" s="78">
        <v>15</v>
      </c>
      <c r="K15" s="72">
        <v>15</v>
      </c>
      <c r="L15" s="64">
        <v>15</v>
      </c>
      <c r="M15" s="63">
        <v>15</v>
      </c>
      <c r="N15" s="64">
        <v>15</v>
      </c>
      <c r="O15" s="63">
        <v>15</v>
      </c>
      <c r="P15" s="64">
        <v>19</v>
      </c>
      <c r="Q15" s="63">
        <v>19</v>
      </c>
      <c r="R15" s="79">
        <v>19</v>
      </c>
      <c r="S15" s="74">
        <v>5.0999999999999996</v>
      </c>
      <c r="T15" s="64">
        <v>5.0999999999999996</v>
      </c>
      <c r="U15" s="64">
        <v>6.2</v>
      </c>
      <c r="V15" s="64">
        <v>5.7</v>
      </c>
      <c r="W15" s="64">
        <v>7.1</v>
      </c>
      <c r="X15" s="64">
        <v>6.7</v>
      </c>
      <c r="Y15" s="81">
        <v>11</v>
      </c>
      <c r="Z15" s="64">
        <v>11</v>
      </c>
      <c r="AA15" s="79">
        <v>11</v>
      </c>
      <c r="AB15" s="74">
        <v>7</v>
      </c>
      <c r="AC15" s="64">
        <v>7</v>
      </c>
      <c r="AD15" s="64">
        <v>8</v>
      </c>
      <c r="AE15" s="64">
        <v>7</v>
      </c>
      <c r="AF15" s="64">
        <v>7</v>
      </c>
      <c r="AG15" s="64">
        <v>12</v>
      </c>
      <c r="AH15" s="64">
        <v>11</v>
      </c>
      <c r="AI15" s="69">
        <v>11</v>
      </c>
    </row>
    <row r="16" spans="2:35" x14ac:dyDescent="0.25">
      <c r="E16" s="113" t="s">
        <v>51</v>
      </c>
      <c r="F16" s="73">
        <v>60</v>
      </c>
      <c r="G16" s="62">
        <v>60</v>
      </c>
      <c r="H16" s="62">
        <v>60</v>
      </c>
      <c r="I16" s="84">
        <v>60</v>
      </c>
      <c r="J16" s="76">
        <v>75</v>
      </c>
      <c r="K16" s="71">
        <v>75</v>
      </c>
      <c r="L16" s="62">
        <v>75</v>
      </c>
      <c r="M16" s="62">
        <v>80</v>
      </c>
      <c r="N16" s="66">
        <v>85</v>
      </c>
      <c r="O16" s="62">
        <v>85</v>
      </c>
      <c r="P16" s="66">
        <v>115</v>
      </c>
      <c r="Q16" s="62">
        <v>120</v>
      </c>
      <c r="R16" s="77">
        <v>120</v>
      </c>
      <c r="S16" s="73">
        <v>40</v>
      </c>
      <c r="T16" s="66">
        <v>40</v>
      </c>
      <c r="U16" s="66">
        <v>50</v>
      </c>
      <c r="V16" s="66">
        <v>50</v>
      </c>
      <c r="W16" s="66">
        <v>70</v>
      </c>
      <c r="X16" s="66">
        <v>70</v>
      </c>
      <c r="Y16" s="80">
        <v>95</v>
      </c>
      <c r="Z16" s="66">
        <v>105</v>
      </c>
      <c r="AA16" s="77">
        <v>155</v>
      </c>
      <c r="AB16" s="73">
        <v>45</v>
      </c>
      <c r="AC16" s="66">
        <v>45</v>
      </c>
      <c r="AD16" s="66">
        <v>55</v>
      </c>
      <c r="AE16" s="66">
        <v>60</v>
      </c>
      <c r="AF16" s="66">
        <v>60</v>
      </c>
      <c r="AG16" s="66">
        <v>80</v>
      </c>
      <c r="AH16" s="66">
        <v>85</v>
      </c>
      <c r="AI16" s="68">
        <v>85</v>
      </c>
    </row>
    <row r="17" spans="5:35" x14ac:dyDescent="0.25">
      <c r="E17" s="113" t="s">
        <v>52</v>
      </c>
      <c r="F17" s="74">
        <v>90</v>
      </c>
      <c r="G17" s="63">
        <v>90</v>
      </c>
      <c r="H17" s="63">
        <v>90</v>
      </c>
      <c r="I17" s="85">
        <v>90</v>
      </c>
      <c r="J17" s="78">
        <v>90</v>
      </c>
      <c r="K17" s="72">
        <v>90</v>
      </c>
      <c r="L17" s="63">
        <v>90</v>
      </c>
      <c r="M17" s="63">
        <v>75</v>
      </c>
      <c r="N17" s="64">
        <v>90</v>
      </c>
      <c r="O17" s="63">
        <v>90</v>
      </c>
      <c r="P17" s="64">
        <v>75</v>
      </c>
      <c r="Q17" s="63">
        <v>90</v>
      </c>
      <c r="R17" s="79">
        <v>90</v>
      </c>
      <c r="S17" s="74">
        <v>60</v>
      </c>
      <c r="T17" s="64">
        <v>60</v>
      </c>
      <c r="U17" s="64">
        <v>60</v>
      </c>
      <c r="V17" s="64">
        <v>60</v>
      </c>
      <c r="W17" s="64">
        <v>60</v>
      </c>
      <c r="X17" s="64">
        <v>60</v>
      </c>
      <c r="Y17" s="81">
        <v>70</v>
      </c>
      <c r="Z17" s="64">
        <v>70</v>
      </c>
      <c r="AA17" s="79">
        <v>70</v>
      </c>
      <c r="AB17" s="74">
        <v>60</v>
      </c>
      <c r="AC17" s="64">
        <v>60</v>
      </c>
      <c r="AD17" s="64">
        <v>60</v>
      </c>
      <c r="AE17" s="64">
        <v>60</v>
      </c>
      <c r="AF17" s="64">
        <v>60</v>
      </c>
      <c r="AG17" s="64">
        <v>60</v>
      </c>
      <c r="AH17" s="64">
        <v>60</v>
      </c>
      <c r="AI17" s="69">
        <v>60</v>
      </c>
    </row>
    <row r="18" spans="5:35" x14ac:dyDescent="0.25">
      <c r="E18" s="113" t="s">
        <v>53</v>
      </c>
      <c r="F18" s="73">
        <v>1.5</v>
      </c>
      <c r="G18" s="62">
        <v>1.6</v>
      </c>
      <c r="H18" s="62">
        <v>1.6</v>
      </c>
      <c r="I18" s="84">
        <v>1.6</v>
      </c>
      <c r="J18" s="76">
        <v>1.1000000000000001</v>
      </c>
      <c r="K18" s="71">
        <v>1.1000000000000001</v>
      </c>
      <c r="L18" s="62">
        <v>1.1000000000000001</v>
      </c>
      <c r="M18" s="62">
        <v>1.4</v>
      </c>
      <c r="N18" s="66">
        <v>1.4</v>
      </c>
      <c r="O18" s="62">
        <v>1.4</v>
      </c>
      <c r="P18" s="66">
        <v>1.4</v>
      </c>
      <c r="Q18" s="62">
        <v>1.4</v>
      </c>
      <c r="R18" s="77">
        <v>1.4</v>
      </c>
      <c r="S18" s="73">
        <v>0.8</v>
      </c>
      <c r="T18" s="66">
        <v>0.8</v>
      </c>
      <c r="U18" s="66">
        <v>0.9</v>
      </c>
      <c r="V18" s="66">
        <v>0.9</v>
      </c>
      <c r="W18" s="66">
        <v>1</v>
      </c>
      <c r="X18" s="66">
        <v>1</v>
      </c>
      <c r="Y18" s="80">
        <v>0.81</v>
      </c>
      <c r="Z18" s="66">
        <v>1.1299999999999999</v>
      </c>
      <c r="AA18" s="77">
        <v>1.1200000000000001</v>
      </c>
      <c r="AB18" s="73">
        <v>1.1000000000000001</v>
      </c>
      <c r="AC18" s="66">
        <v>1.1000000000000001</v>
      </c>
      <c r="AD18" s="66">
        <v>1.4</v>
      </c>
      <c r="AE18" s="66">
        <v>1.4</v>
      </c>
      <c r="AF18" s="66">
        <v>1.4</v>
      </c>
      <c r="AG18" s="66">
        <v>1.4</v>
      </c>
      <c r="AH18" s="66">
        <v>1.4</v>
      </c>
      <c r="AI18" s="68">
        <v>1.4</v>
      </c>
    </row>
    <row r="19" spans="5:35" x14ac:dyDescent="0.25">
      <c r="E19" s="113" t="s">
        <v>54</v>
      </c>
      <c r="F19" s="74">
        <v>1.7</v>
      </c>
      <c r="G19" s="63">
        <v>1.7</v>
      </c>
      <c r="H19" s="63">
        <v>1.7</v>
      </c>
      <c r="I19" s="85">
        <v>1.7</v>
      </c>
      <c r="J19" s="78">
        <v>1.1000000000000001</v>
      </c>
      <c r="K19" s="72">
        <v>1.1000000000000001</v>
      </c>
      <c r="L19" s="63">
        <v>1.1000000000000001</v>
      </c>
      <c r="M19" s="63">
        <v>1.4</v>
      </c>
      <c r="N19" s="64">
        <v>1.4</v>
      </c>
      <c r="O19" s="63">
        <v>1.4</v>
      </c>
      <c r="P19" s="64">
        <v>1.6</v>
      </c>
      <c r="Q19" s="63">
        <v>1.6</v>
      </c>
      <c r="R19" s="79">
        <v>1.6</v>
      </c>
      <c r="S19" s="74">
        <v>1.1000000000000001</v>
      </c>
      <c r="T19" s="64">
        <v>1.1000000000000001</v>
      </c>
      <c r="U19" s="64">
        <v>1.4</v>
      </c>
      <c r="V19" s="64">
        <v>1.4</v>
      </c>
      <c r="W19" s="64">
        <v>1.6</v>
      </c>
      <c r="X19" s="64">
        <v>1.6</v>
      </c>
      <c r="Y19" s="81">
        <v>1.6</v>
      </c>
      <c r="Z19" s="64">
        <v>1.9</v>
      </c>
      <c r="AA19" s="79">
        <v>2</v>
      </c>
      <c r="AB19" s="74">
        <v>1.1000000000000001</v>
      </c>
      <c r="AC19" s="64">
        <v>1.3</v>
      </c>
      <c r="AD19" s="64">
        <v>1.4</v>
      </c>
      <c r="AE19" s="64">
        <v>1.4</v>
      </c>
      <c r="AF19" s="64">
        <v>1.4</v>
      </c>
      <c r="AG19" s="64">
        <v>1.6</v>
      </c>
      <c r="AH19" s="64">
        <v>1.6</v>
      </c>
      <c r="AI19" s="69">
        <v>1.6</v>
      </c>
    </row>
    <row r="20" spans="5:35" x14ac:dyDescent="0.25">
      <c r="E20" s="113" t="s">
        <v>55</v>
      </c>
      <c r="F20" s="73" t="s">
        <v>39</v>
      </c>
      <c r="G20" s="62" t="s">
        <v>39</v>
      </c>
      <c r="H20" s="62" t="s">
        <v>39</v>
      </c>
      <c r="I20" s="84" t="s">
        <v>39</v>
      </c>
      <c r="J20" s="76" t="s">
        <v>44</v>
      </c>
      <c r="K20" s="71" t="s">
        <v>44</v>
      </c>
      <c r="L20" s="66" t="s">
        <v>44</v>
      </c>
      <c r="M20" s="62" t="s">
        <v>44</v>
      </c>
      <c r="N20" s="66" t="s">
        <v>44</v>
      </c>
      <c r="O20" s="62" t="s">
        <v>44</v>
      </c>
      <c r="P20" s="66" t="s">
        <v>44</v>
      </c>
      <c r="Q20" s="62" t="s">
        <v>44</v>
      </c>
      <c r="R20" s="77" t="s">
        <v>44</v>
      </c>
      <c r="S20" s="73">
        <v>12</v>
      </c>
      <c r="T20" s="66">
        <v>12</v>
      </c>
      <c r="U20" s="66">
        <v>14</v>
      </c>
      <c r="V20" s="66">
        <v>13</v>
      </c>
      <c r="W20" s="66">
        <v>16</v>
      </c>
      <c r="X20" s="66">
        <v>15</v>
      </c>
      <c r="Y20" s="80"/>
      <c r="Z20" s="66"/>
      <c r="AA20" s="77"/>
      <c r="AB20" s="73" t="s">
        <v>44</v>
      </c>
      <c r="AC20" s="66" t="s">
        <v>44</v>
      </c>
      <c r="AD20" s="66" t="s">
        <v>44</v>
      </c>
      <c r="AE20" s="66" t="s">
        <v>44</v>
      </c>
      <c r="AF20" s="66" t="s">
        <v>44</v>
      </c>
      <c r="AG20" s="66" t="s">
        <v>44</v>
      </c>
      <c r="AH20" s="66" t="s">
        <v>44</v>
      </c>
      <c r="AI20" s="68" t="s">
        <v>44</v>
      </c>
    </row>
    <row r="21" spans="5:35" x14ac:dyDescent="0.25">
      <c r="E21" s="113" t="s">
        <v>56</v>
      </c>
      <c r="F21" s="74">
        <v>19</v>
      </c>
      <c r="G21" s="63">
        <v>20</v>
      </c>
      <c r="H21" s="63">
        <v>20</v>
      </c>
      <c r="I21" s="85">
        <v>20</v>
      </c>
      <c r="J21" s="78">
        <v>14</v>
      </c>
      <c r="K21" s="72">
        <v>14</v>
      </c>
      <c r="L21" s="63">
        <v>14</v>
      </c>
      <c r="M21" s="63">
        <v>18</v>
      </c>
      <c r="N21" s="64">
        <v>18</v>
      </c>
      <c r="O21" s="63">
        <v>18</v>
      </c>
      <c r="P21" s="64">
        <v>17</v>
      </c>
      <c r="Q21" s="63">
        <v>17</v>
      </c>
      <c r="R21" s="79">
        <v>17</v>
      </c>
      <c r="S21" s="74">
        <v>12</v>
      </c>
      <c r="T21" s="64">
        <v>12</v>
      </c>
      <c r="U21" s="64">
        <v>14</v>
      </c>
      <c r="V21" s="64">
        <v>13</v>
      </c>
      <c r="W21" s="64">
        <v>16</v>
      </c>
      <c r="X21" s="64">
        <v>15</v>
      </c>
      <c r="Y21" s="81">
        <v>13.5</v>
      </c>
      <c r="Z21" s="64">
        <v>18.899999999999999</v>
      </c>
      <c r="AA21" s="79">
        <v>18.8</v>
      </c>
      <c r="AB21" s="74">
        <v>14</v>
      </c>
      <c r="AC21" s="64">
        <v>14</v>
      </c>
      <c r="AD21" s="64">
        <v>18</v>
      </c>
      <c r="AE21" s="64">
        <v>18</v>
      </c>
      <c r="AF21" s="64">
        <v>18</v>
      </c>
      <c r="AG21" s="64">
        <v>17</v>
      </c>
      <c r="AH21" s="64">
        <v>17</v>
      </c>
      <c r="AI21" s="69">
        <v>17</v>
      </c>
    </row>
    <row r="22" spans="5:35" x14ac:dyDescent="0.25">
      <c r="E22" s="113" t="s">
        <v>57</v>
      </c>
      <c r="F22" s="73">
        <v>2</v>
      </c>
      <c r="G22" s="62">
        <v>2.2000000000000002</v>
      </c>
      <c r="H22" s="62">
        <v>2.2000000000000002</v>
      </c>
      <c r="I22" s="84">
        <v>2.2000000000000002</v>
      </c>
      <c r="J22" s="76">
        <v>1.3</v>
      </c>
      <c r="K22" s="71">
        <v>1.5</v>
      </c>
      <c r="L22" s="62">
        <v>1.5</v>
      </c>
      <c r="M22" s="62">
        <v>1.9</v>
      </c>
      <c r="N22" s="66">
        <v>1.9</v>
      </c>
      <c r="O22" s="62">
        <v>1.9</v>
      </c>
      <c r="P22" s="66">
        <v>2</v>
      </c>
      <c r="Q22" s="62">
        <v>2</v>
      </c>
      <c r="R22" s="77">
        <v>2</v>
      </c>
      <c r="S22" s="73">
        <v>1.2</v>
      </c>
      <c r="T22" s="66">
        <v>1.2</v>
      </c>
      <c r="U22" s="66">
        <v>1.2</v>
      </c>
      <c r="V22" s="66">
        <v>1.2</v>
      </c>
      <c r="W22" s="66">
        <v>1.2</v>
      </c>
      <c r="X22" s="66">
        <v>1.2</v>
      </c>
      <c r="Y22" s="80">
        <v>1.6</v>
      </c>
      <c r="Z22" s="66">
        <v>1.8</v>
      </c>
      <c r="AA22" s="77">
        <v>1.7</v>
      </c>
      <c r="AB22" s="73">
        <v>1.5</v>
      </c>
      <c r="AC22" s="66">
        <v>1.5</v>
      </c>
      <c r="AD22" s="66">
        <v>1.9</v>
      </c>
      <c r="AE22" s="66">
        <v>1.9</v>
      </c>
      <c r="AF22" s="66">
        <v>1.9</v>
      </c>
      <c r="AG22" s="66">
        <v>2</v>
      </c>
      <c r="AH22" s="66">
        <v>2</v>
      </c>
      <c r="AI22" s="68">
        <v>2</v>
      </c>
    </row>
    <row r="23" spans="5:35" x14ac:dyDescent="0.25">
      <c r="E23" s="113" t="s">
        <v>58</v>
      </c>
      <c r="F23" s="74">
        <v>400</v>
      </c>
      <c r="G23" s="63">
        <v>800</v>
      </c>
      <c r="H23" s="63">
        <v>800</v>
      </c>
      <c r="I23" s="85">
        <v>800</v>
      </c>
      <c r="J23" s="78">
        <v>240</v>
      </c>
      <c r="K23" s="72">
        <v>240</v>
      </c>
      <c r="L23" s="64">
        <v>240</v>
      </c>
      <c r="M23" s="63">
        <v>360</v>
      </c>
      <c r="N23" s="64">
        <v>360</v>
      </c>
      <c r="O23" s="63">
        <v>360</v>
      </c>
      <c r="P23" s="64">
        <v>300</v>
      </c>
      <c r="Q23" s="63">
        <v>300</v>
      </c>
      <c r="R23" s="79">
        <v>300</v>
      </c>
      <c r="S23" s="74">
        <v>200</v>
      </c>
      <c r="T23" s="64">
        <v>200</v>
      </c>
      <c r="U23" s="64">
        <v>300</v>
      </c>
      <c r="V23" s="64">
        <v>300</v>
      </c>
      <c r="W23" s="64">
        <v>260</v>
      </c>
      <c r="X23" s="64">
        <v>260</v>
      </c>
      <c r="Y23" s="81">
        <v>198</v>
      </c>
      <c r="Z23" s="64">
        <v>360</v>
      </c>
      <c r="AA23" s="79">
        <v>300</v>
      </c>
      <c r="AB23" s="74">
        <v>400</v>
      </c>
      <c r="AC23" s="64">
        <v>400</v>
      </c>
      <c r="AD23" s="64">
        <v>600</v>
      </c>
      <c r="AE23" s="64">
        <v>600</v>
      </c>
      <c r="AF23" s="64">
        <v>600</v>
      </c>
      <c r="AG23" s="64">
        <v>500</v>
      </c>
      <c r="AH23" s="64">
        <v>500</v>
      </c>
      <c r="AI23" s="69">
        <v>500</v>
      </c>
    </row>
    <row r="24" spans="5:35" x14ac:dyDescent="0.25">
      <c r="E24" s="113" t="s">
        <v>59</v>
      </c>
      <c r="F24" s="73">
        <v>3</v>
      </c>
      <c r="G24" s="62">
        <v>3</v>
      </c>
      <c r="H24" s="62">
        <v>3</v>
      </c>
      <c r="I24" s="84">
        <v>3</v>
      </c>
      <c r="J24" s="76">
        <v>2.4</v>
      </c>
      <c r="K24" s="71">
        <v>2.4</v>
      </c>
      <c r="L24" s="66">
        <v>2.4</v>
      </c>
      <c r="M24" s="62">
        <v>2.6</v>
      </c>
      <c r="N24" s="66">
        <v>2.6</v>
      </c>
      <c r="O24" s="62">
        <v>2.6</v>
      </c>
      <c r="P24" s="66">
        <v>2.8</v>
      </c>
      <c r="Q24" s="62">
        <v>2.8</v>
      </c>
      <c r="R24" s="77">
        <v>2.8</v>
      </c>
      <c r="S24" s="73">
        <v>1.5</v>
      </c>
      <c r="T24" s="66">
        <v>1.5</v>
      </c>
      <c r="U24" s="66">
        <v>1.5</v>
      </c>
      <c r="V24" s="66">
        <v>1.5</v>
      </c>
      <c r="W24" s="66">
        <v>2</v>
      </c>
      <c r="X24" s="66">
        <v>2</v>
      </c>
      <c r="Y24" s="80">
        <v>4</v>
      </c>
      <c r="Z24" s="66">
        <v>4.5</v>
      </c>
      <c r="AA24" s="77">
        <v>5</v>
      </c>
      <c r="AB24" s="73">
        <v>2.4</v>
      </c>
      <c r="AC24" s="66">
        <v>2.4</v>
      </c>
      <c r="AD24" s="66">
        <v>2.6</v>
      </c>
      <c r="AE24" s="66">
        <v>2.6</v>
      </c>
      <c r="AF24" s="66">
        <v>2.6</v>
      </c>
      <c r="AG24" s="66">
        <v>2.8</v>
      </c>
      <c r="AH24" s="66">
        <v>2.8</v>
      </c>
      <c r="AI24" s="68">
        <v>2.8</v>
      </c>
    </row>
    <row r="25" spans="5:35" x14ac:dyDescent="0.25">
      <c r="E25" s="113" t="s">
        <v>60</v>
      </c>
      <c r="F25" s="74">
        <v>50</v>
      </c>
      <c r="G25" s="63">
        <v>50</v>
      </c>
      <c r="H25" s="63">
        <v>50</v>
      </c>
      <c r="I25" s="85">
        <v>50</v>
      </c>
      <c r="J25" s="78">
        <v>30</v>
      </c>
      <c r="K25" s="72">
        <v>30</v>
      </c>
      <c r="L25" s="64">
        <v>30</v>
      </c>
      <c r="M25" s="63">
        <v>30</v>
      </c>
      <c r="N25" s="64">
        <v>30</v>
      </c>
      <c r="O25" s="63">
        <v>30</v>
      </c>
      <c r="P25" s="64">
        <v>35</v>
      </c>
      <c r="Q25" s="63">
        <v>35</v>
      </c>
      <c r="R25" s="79">
        <v>35</v>
      </c>
      <c r="S25" s="74">
        <v>10</v>
      </c>
      <c r="T25" s="64">
        <v>10</v>
      </c>
      <c r="U25" s="64">
        <v>10</v>
      </c>
      <c r="V25" s="64">
        <v>10</v>
      </c>
      <c r="W25" s="64">
        <v>10</v>
      </c>
      <c r="X25" s="64">
        <v>10</v>
      </c>
      <c r="Y25" s="81">
        <v>40</v>
      </c>
      <c r="Z25" s="64">
        <v>40</v>
      </c>
      <c r="AA25" s="79">
        <v>45</v>
      </c>
      <c r="AB25" s="74">
        <v>25</v>
      </c>
      <c r="AC25" s="64">
        <v>25</v>
      </c>
      <c r="AD25" s="64">
        <v>30</v>
      </c>
      <c r="AE25" s="64">
        <v>30</v>
      </c>
      <c r="AF25" s="64">
        <v>30</v>
      </c>
      <c r="AG25" s="64">
        <v>35</v>
      </c>
      <c r="AH25" s="64">
        <v>35</v>
      </c>
      <c r="AI25" s="69">
        <v>35</v>
      </c>
    </row>
    <row r="26" spans="5:35" x14ac:dyDescent="0.25">
      <c r="E26" s="113"/>
      <c r="F26" s="73"/>
      <c r="G26" s="62"/>
      <c r="H26" s="62"/>
      <c r="I26" s="84"/>
      <c r="J26" s="76"/>
      <c r="K26" s="71"/>
      <c r="L26" s="66"/>
      <c r="M26" s="62"/>
      <c r="N26" s="66"/>
      <c r="O26" s="62"/>
      <c r="P26" s="66"/>
      <c r="Q26" s="62"/>
      <c r="R26" s="77"/>
      <c r="S26" s="73">
        <v>200</v>
      </c>
      <c r="T26" s="66">
        <v>200</v>
      </c>
      <c r="U26" s="66">
        <v>200</v>
      </c>
      <c r="V26" s="66">
        <v>200</v>
      </c>
      <c r="W26" s="66">
        <v>200</v>
      </c>
      <c r="X26" s="66">
        <v>200</v>
      </c>
      <c r="Y26" s="80"/>
      <c r="Z26" s="66"/>
      <c r="AA26" s="77"/>
      <c r="AB26" s="73"/>
      <c r="AC26" s="66"/>
      <c r="AD26" s="66"/>
      <c r="AE26" s="66"/>
      <c r="AF26" s="66"/>
      <c r="AG26" s="66"/>
      <c r="AH26" s="66"/>
      <c r="AI26" s="68"/>
    </row>
    <row r="27" spans="5:35" x14ac:dyDescent="0.25">
      <c r="E27" s="113" t="s">
        <v>63</v>
      </c>
      <c r="F27" s="74">
        <v>5</v>
      </c>
      <c r="G27" s="63">
        <v>6</v>
      </c>
      <c r="H27" s="63">
        <v>6</v>
      </c>
      <c r="I27" s="85">
        <v>6</v>
      </c>
      <c r="J27" s="78">
        <v>5</v>
      </c>
      <c r="K27" s="72">
        <v>5</v>
      </c>
      <c r="L27" s="64">
        <v>5</v>
      </c>
      <c r="M27" s="63">
        <v>6</v>
      </c>
      <c r="N27" s="64">
        <v>6</v>
      </c>
      <c r="O27" s="63">
        <v>6</v>
      </c>
      <c r="P27" s="64">
        <v>7</v>
      </c>
      <c r="Q27" s="63">
        <v>7</v>
      </c>
      <c r="R27" s="79">
        <v>7</v>
      </c>
      <c r="S27" s="74">
        <v>3</v>
      </c>
      <c r="T27" s="64">
        <v>3</v>
      </c>
      <c r="U27" s="64">
        <v>3</v>
      </c>
      <c r="V27" s="64">
        <v>3</v>
      </c>
      <c r="W27" s="64">
        <v>3</v>
      </c>
      <c r="X27" s="64">
        <v>3</v>
      </c>
      <c r="Y27" s="81">
        <v>5</v>
      </c>
      <c r="Z27" s="64">
        <v>5</v>
      </c>
      <c r="AA27" s="79">
        <v>7</v>
      </c>
      <c r="AB27" s="74">
        <v>4</v>
      </c>
      <c r="AC27" s="64">
        <v>4</v>
      </c>
      <c r="AD27" s="64">
        <v>5</v>
      </c>
      <c r="AE27" s="64">
        <v>5</v>
      </c>
      <c r="AF27" s="64">
        <v>5</v>
      </c>
      <c r="AG27" s="64">
        <v>6</v>
      </c>
      <c r="AH27" s="64">
        <v>6</v>
      </c>
      <c r="AI27" s="69">
        <v>6</v>
      </c>
    </row>
    <row r="28" spans="5:35" x14ac:dyDescent="0.25">
      <c r="E28" s="113"/>
      <c r="F28" s="73"/>
      <c r="G28" s="62"/>
      <c r="H28" s="62"/>
      <c r="I28" s="84"/>
      <c r="J28" s="76"/>
      <c r="K28" s="71"/>
      <c r="L28" s="66"/>
      <c r="M28" s="62"/>
      <c r="N28" s="66"/>
      <c r="O28" s="62"/>
      <c r="P28" s="66"/>
      <c r="Q28" s="62"/>
      <c r="R28" s="77"/>
      <c r="S28" s="73">
        <v>7</v>
      </c>
      <c r="T28" s="66">
        <v>7</v>
      </c>
      <c r="U28" s="66">
        <v>7</v>
      </c>
      <c r="V28" s="66">
        <v>7</v>
      </c>
      <c r="W28" s="66">
        <v>7</v>
      </c>
      <c r="X28" s="66">
        <v>7</v>
      </c>
      <c r="Y28" s="80"/>
      <c r="Z28" s="66"/>
      <c r="AA28" s="77"/>
      <c r="AB28" s="73"/>
      <c r="AC28" s="66"/>
      <c r="AD28" s="66"/>
      <c r="AE28" s="66"/>
      <c r="AF28" s="66"/>
      <c r="AG28" s="66"/>
      <c r="AH28" s="66"/>
      <c r="AI28" s="68"/>
    </row>
    <row r="29" spans="5:35" x14ac:dyDescent="0.25">
      <c r="E29" s="114" t="s">
        <v>64</v>
      </c>
      <c r="F29" s="74">
        <v>550</v>
      </c>
      <c r="G29" s="63">
        <v>450</v>
      </c>
      <c r="H29" s="63">
        <v>450</v>
      </c>
      <c r="I29" s="85">
        <v>450</v>
      </c>
      <c r="J29" s="78">
        <v>425</v>
      </c>
      <c r="K29" s="72">
        <v>425</v>
      </c>
      <c r="L29" s="63">
        <v>425</v>
      </c>
      <c r="M29" s="63">
        <v>450</v>
      </c>
      <c r="N29" s="64">
        <v>450</v>
      </c>
      <c r="O29" s="63">
        <v>450</v>
      </c>
      <c r="P29" s="64">
        <v>550</v>
      </c>
      <c r="Q29" s="63">
        <v>550</v>
      </c>
      <c r="R29" s="79">
        <v>550</v>
      </c>
      <c r="S29" s="74" t="s">
        <v>39</v>
      </c>
      <c r="T29" s="64" t="s">
        <v>39</v>
      </c>
      <c r="U29" s="64"/>
      <c r="V29" s="64" t="s">
        <v>39</v>
      </c>
      <c r="W29" s="64" t="s">
        <v>39</v>
      </c>
      <c r="X29" s="64" t="s">
        <v>39</v>
      </c>
      <c r="Y29" s="81">
        <v>400</v>
      </c>
      <c r="Z29" s="64">
        <v>480</v>
      </c>
      <c r="AA29" s="79">
        <v>520</v>
      </c>
      <c r="AB29" s="74">
        <v>425</v>
      </c>
      <c r="AC29" s="64">
        <v>425</v>
      </c>
      <c r="AD29" s="64">
        <v>415</v>
      </c>
      <c r="AE29" s="64">
        <v>440</v>
      </c>
      <c r="AF29" s="64">
        <v>440</v>
      </c>
      <c r="AG29" s="64">
        <v>525</v>
      </c>
      <c r="AH29" s="64">
        <v>550</v>
      </c>
      <c r="AI29" s="69">
        <v>550</v>
      </c>
    </row>
    <row r="30" spans="5:35" x14ac:dyDescent="0.25">
      <c r="E30" s="114" t="s">
        <v>65</v>
      </c>
      <c r="F30" s="73">
        <v>130</v>
      </c>
      <c r="G30" s="62">
        <v>140</v>
      </c>
      <c r="H30" s="62">
        <v>170</v>
      </c>
      <c r="I30" s="84">
        <v>200</v>
      </c>
      <c r="J30" s="80" t="s">
        <v>44</v>
      </c>
      <c r="K30" s="73" t="s">
        <v>44</v>
      </c>
      <c r="L30" s="66" t="s">
        <v>44</v>
      </c>
      <c r="M30" s="62" t="s">
        <v>44</v>
      </c>
      <c r="N30" s="66" t="s">
        <v>44</v>
      </c>
      <c r="O30" s="62" t="s">
        <v>44</v>
      </c>
      <c r="P30" s="66" t="s">
        <v>44</v>
      </c>
      <c r="Q30" s="62" t="s">
        <v>44</v>
      </c>
      <c r="R30" s="77" t="s">
        <v>44</v>
      </c>
      <c r="S30" s="73" t="s">
        <v>39</v>
      </c>
      <c r="T30" s="66" t="s">
        <v>39</v>
      </c>
      <c r="U30" s="66"/>
      <c r="V30" s="66" t="s">
        <v>39</v>
      </c>
      <c r="W30" s="66" t="s">
        <v>39</v>
      </c>
      <c r="X30" s="66" t="s">
        <v>39</v>
      </c>
      <c r="Y30" s="80"/>
      <c r="Z30" s="66"/>
      <c r="AA30" s="77"/>
      <c r="AB30" s="73"/>
      <c r="AC30" s="66"/>
      <c r="AD30" s="66"/>
      <c r="AE30" s="66"/>
      <c r="AF30" s="66"/>
      <c r="AG30" s="66"/>
      <c r="AH30" s="66"/>
      <c r="AI30" s="68"/>
    </row>
    <row r="31" spans="5:35" x14ac:dyDescent="0.25">
      <c r="E31" s="113" t="s">
        <v>66</v>
      </c>
      <c r="F31" s="74" t="s">
        <v>44</v>
      </c>
      <c r="G31" s="63" t="s">
        <v>44</v>
      </c>
      <c r="H31" s="63" t="s">
        <v>44</v>
      </c>
      <c r="I31" s="85" t="s">
        <v>44</v>
      </c>
      <c r="J31" s="78" t="s">
        <v>44</v>
      </c>
      <c r="K31" s="72" t="s">
        <v>44</v>
      </c>
      <c r="L31" s="63" t="s">
        <v>44</v>
      </c>
      <c r="M31" s="63" t="s">
        <v>44</v>
      </c>
      <c r="N31" s="64" t="s">
        <v>44</v>
      </c>
      <c r="O31" s="63" t="s">
        <v>44</v>
      </c>
      <c r="P31" s="64" t="s">
        <v>44</v>
      </c>
      <c r="Q31" s="63" t="s">
        <v>44</v>
      </c>
      <c r="R31" s="79" t="s">
        <v>44</v>
      </c>
      <c r="S31" s="74" t="s">
        <v>39</v>
      </c>
      <c r="T31" s="64" t="s">
        <v>39</v>
      </c>
      <c r="U31" s="64"/>
      <c r="V31" s="64" t="s">
        <v>39</v>
      </c>
      <c r="W31" s="64" t="s">
        <v>39</v>
      </c>
      <c r="X31" s="64" t="s">
        <v>39</v>
      </c>
      <c r="Y31" s="81"/>
      <c r="Z31" s="64"/>
      <c r="AA31" s="79"/>
      <c r="AB31" s="74"/>
      <c r="AC31" s="64"/>
      <c r="AD31" s="64"/>
      <c r="AE31" s="64"/>
      <c r="AF31" s="64"/>
      <c r="AG31" s="64"/>
      <c r="AH31" s="64"/>
      <c r="AI31" s="69"/>
    </row>
    <row r="32" spans="5:35" x14ac:dyDescent="0.25">
      <c r="E32" s="113" t="s">
        <v>67</v>
      </c>
      <c r="F32" s="71" t="s">
        <v>44</v>
      </c>
      <c r="G32" s="62" t="s">
        <v>44</v>
      </c>
      <c r="H32" s="62" t="s">
        <v>44</v>
      </c>
      <c r="I32" s="84" t="s">
        <v>44</v>
      </c>
      <c r="J32" s="76" t="s">
        <v>44</v>
      </c>
      <c r="K32" s="71" t="s">
        <v>44</v>
      </c>
      <c r="L32" s="62" t="s">
        <v>44</v>
      </c>
      <c r="M32" s="62" t="s">
        <v>44</v>
      </c>
      <c r="N32" s="66" t="s">
        <v>44</v>
      </c>
      <c r="O32" s="62" t="s">
        <v>44</v>
      </c>
      <c r="P32" s="66" t="s">
        <v>44</v>
      </c>
      <c r="Q32" s="62" t="s">
        <v>44</v>
      </c>
      <c r="R32" s="77" t="s">
        <v>44</v>
      </c>
      <c r="S32" s="73" t="s">
        <v>39</v>
      </c>
      <c r="T32" s="66" t="s">
        <v>39</v>
      </c>
      <c r="U32" s="66"/>
      <c r="V32" s="66" t="s">
        <v>39</v>
      </c>
      <c r="W32" s="66" t="s">
        <v>39</v>
      </c>
      <c r="X32" s="66" t="s">
        <v>39</v>
      </c>
      <c r="Y32" s="80"/>
      <c r="Z32" s="66"/>
      <c r="AA32" s="77"/>
      <c r="AB32" s="73"/>
      <c r="AC32" s="66"/>
      <c r="AD32" s="66"/>
      <c r="AE32" s="66"/>
      <c r="AF32" s="66"/>
      <c r="AG32" s="66"/>
      <c r="AH32" s="66"/>
      <c r="AI32" s="68"/>
    </row>
    <row r="33" spans="5:35" x14ac:dyDescent="0.25">
      <c r="E33" s="114" t="s">
        <v>68</v>
      </c>
      <c r="F33" s="74">
        <v>1500</v>
      </c>
      <c r="G33" s="63">
        <v>1500</v>
      </c>
      <c r="H33" s="63">
        <v>1500</v>
      </c>
      <c r="I33" s="85">
        <v>1500</v>
      </c>
      <c r="J33" s="78">
        <v>1500</v>
      </c>
      <c r="K33" s="72">
        <v>1500</v>
      </c>
      <c r="L33" s="64">
        <v>1500</v>
      </c>
      <c r="M33" s="63">
        <v>1500</v>
      </c>
      <c r="N33" s="64">
        <v>1500</v>
      </c>
      <c r="O33" s="63">
        <v>1500</v>
      </c>
      <c r="P33" s="64">
        <v>1500</v>
      </c>
      <c r="Q33" s="63">
        <v>1500</v>
      </c>
      <c r="R33" s="79">
        <v>1500</v>
      </c>
      <c r="S33" s="74">
        <v>1600</v>
      </c>
      <c r="T33" s="64">
        <v>1600</v>
      </c>
      <c r="U33" s="64">
        <v>1600</v>
      </c>
      <c r="V33" s="64">
        <v>1600</v>
      </c>
      <c r="W33" s="64">
        <v>1600</v>
      </c>
      <c r="X33" s="64">
        <v>1600</v>
      </c>
      <c r="Y33" s="81">
        <v>2000</v>
      </c>
      <c r="Z33" s="64">
        <v>2000</v>
      </c>
      <c r="AA33" s="79">
        <v>2000</v>
      </c>
      <c r="AB33" s="74">
        <v>920</v>
      </c>
      <c r="AC33" s="64">
        <v>920</v>
      </c>
      <c r="AD33" s="64">
        <v>920</v>
      </c>
      <c r="AE33" s="64">
        <v>920</v>
      </c>
      <c r="AF33" s="64">
        <v>920</v>
      </c>
      <c r="AG33" s="64">
        <v>920</v>
      </c>
      <c r="AH33" s="64">
        <v>920</v>
      </c>
      <c r="AI33" s="69">
        <v>920</v>
      </c>
    </row>
    <row r="34" spans="5:35" x14ac:dyDescent="0.25">
      <c r="E34" s="114" t="s">
        <v>69</v>
      </c>
      <c r="F34" s="73">
        <v>184</v>
      </c>
      <c r="G34" s="62">
        <v>184</v>
      </c>
      <c r="H34" s="62">
        <v>184</v>
      </c>
      <c r="I34" s="84">
        <v>184</v>
      </c>
      <c r="J34" s="76">
        <v>4700</v>
      </c>
      <c r="K34" s="71">
        <v>4700</v>
      </c>
      <c r="L34" s="66">
        <v>4700</v>
      </c>
      <c r="M34" s="62">
        <v>4700</v>
      </c>
      <c r="N34" s="66">
        <v>4700</v>
      </c>
      <c r="O34" s="62">
        <v>4700</v>
      </c>
      <c r="P34" s="66">
        <v>5100</v>
      </c>
      <c r="Q34" s="62">
        <v>5100</v>
      </c>
      <c r="R34" s="77">
        <v>5100</v>
      </c>
      <c r="S34" s="73">
        <v>3500</v>
      </c>
      <c r="T34" s="66">
        <v>3500</v>
      </c>
      <c r="U34" s="66">
        <v>3500</v>
      </c>
      <c r="V34" s="66">
        <v>3500</v>
      </c>
      <c r="W34" s="66">
        <v>3500</v>
      </c>
      <c r="X34" s="66">
        <v>3500</v>
      </c>
      <c r="Y34" s="80">
        <v>3500</v>
      </c>
      <c r="Z34" s="66">
        <v>3500</v>
      </c>
      <c r="AA34" s="77">
        <v>4000</v>
      </c>
      <c r="AB34" s="73">
        <v>2800</v>
      </c>
      <c r="AC34" s="66">
        <v>2800</v>
      </c>
      <c r="AD34" s="66">
        <v>2800</v>
      </c>
      <c r="AE34" s="66">
        <v>2800</v>
      </c>
      <c r="AF34" s="66">
        <v>2800</v>
      </c>
      <c r="AG34" s="66">
        <v>3200</v>
      </c>
      <c r="AH34" s="66">
        <v>3200</v>
      </c>
      <c r="AI34" s="68">
        <v>3200</v>
      </c>
    </row>
    <row r="35" spans="5:35" x14ac:dyDescent="0.25">
      <c r="E35" s="114" t="s">
        <v>70</v>
      </c>
      <c r="F35" s="74">
        <v>2300</v>
      </c>
      <c r="G35" s="63">
        <v>2300</v>
      </c>
      <c r="H35" s="63">
        <v>2300</v>
      </c>
      <c r="I35" s="85">
        <v>2300</v>
      </c>
      <c r="J35" s="78">
        <v>2300</v>
      </c>
      <c r="K35" s="72">
        <v>2300</v>
      </c>
      <c r="L35" s="64">
        <v>2300</v>
      </c>
      <c r="M35" s="63">
        <v>2300</v>
      </c>
      <c r="N35" s="64">
        <v>2300</v>
      </c>
      <c r="O35" s="63">
        <v>2300</v>
      </c>
      <c r="P35" s="64">
        <v>2300</v>
      </c>
      <c r="Q35" s="63">
        <v>2300</v>
      </c>
      <c r="R35" s="79">
        <v>2300</v>
      </c>
      <c r="S35" s="74">
        <v>2500</v>
      </c>
      <c r="T35" s="64">
        <v>2500</v>
      </c>
      <c r="U35" s="64">
        <v>2500</v>
      </c>
      <c r="V35" s="64">
        <v>2500</v>
      </c>
      <c r="W35" s="64">
        <v>2500</v>
      </c>
      <c r="X35" s="64">
        <v>2500</v>
      </c>
      <c r="Y35" s="81">
        <v>3100</v>
      </c>
      <c r="Z35" s="64">
        <v>3100</v>
      </c>
      <c r="AA35" s="79">
        <v>3100</v>
      </c>
      <c r="AB35" s="74" t="s">
        <v>44</v>
      </c>
      <c r="AC35" s="64" t="s">
        <v>44</v>
      </c>
      <c r="AD35" s="64" t="s">
        <v>44</v>
      </c>
      <c r="AE35" s="64" t="s">
        <v>44</v>
      </c>
      <c r="AF35" s="64" t="s">
        <v>44</v>
      </c>
      <c r="AG35" s="64" t="s">
        <v>44</v>
      </c>
      <c r="AH35" s="64" t="s">
        <v>44</v>
      </c>
      <c r="AI35" s="69" t="s">
        <v>44</v>
      </c>
    </row>
    <row r="36" spans="5:35" x14ac:dyDescent="0.25">
      <c r="E36" s="114" t="s">
        <v>71</v>
      </c>
      <c r="F36" s="73">
        <v>1000</v>
      </c>
      <c r="G36" s="62">
        <v>1250</v>
      </c>
      <c r="H36" s="62">
        <v>1250</v>
      </c>
      <c r="I36" s="84">
        <v>1250</v>
      </c>
      <c r="J36" s="76">
        <v>1000</v>
      </c>
      <c r="K36" s="71">
        <v>1200</v>
      </c>
      <c r="L36" s="66">
        <v>1200</v>
      </c>
      <c r="M36" s="62">
        <v>1300</v>
      </c>
      <c r="N36" s="66">
        <v>1000</v>
      </c>
      <c r="O36" s="62">
        <v>1000</v>
      </c>
      <c r="P36" s="66">
        <v>1300</v>
      </c>
      <c r="Q36" s="62">
        <v>1000</v>
      </c>
      <c r="R36" s="77">
        <v>1000</v>
      </c>
      <c r="S36" s="73">
        <v>700</v>
      </c>
      <c r="T36" s="66">
        <v>700</v>
      </c>
      <c r="U36" s="66">
        <v>800</v>
      </c>
      <c r="V36" s="66">
        <v>700</v>
      </c>
      <c r="W36" s="66">
        <v>1350</v>
      </c>
      <c r="X36" s="66">
        <v>1250</v>
      </c>
      <c r="Y36" s="80">
        <v>1000</v>
      </c>
      <c r="Z36" s="66">
        <v>1000</v>
      </c>
      <c r="AA36" s="77">
        <v>1000</v>
      </c>
      <c r="AB36" s="73">
        <v>1300</v>
      </c>
      <c r="AC36" s="66">
        <v>1300</v>
      </c>
      <c r="AD36" s="66">
        <v>1300</v>
      </c>
      <c r="AE36" s="66">
        <v>1000</v>
      </c>
      <c r="AF36" s="66">
        <v>1000</v>
      </c>
      <c r="AG36" s="66">
        <v>1300</v>
      </c>
      <c r="AH36" s="66">
        <v>1000</v>
      </c>
      <c r="AI36" s="68">
        <v>1000</v>
      </c>
    </row>
    <row r="37" spans="5:35" x14ac:dyDescent="0.25">
      <c r="E37" s="114" t="s">
        <v>72</v>
      </c>
      <c r="F37" s="74">
        <v>1250</v>
      </c>
      <c r="G37" s="63">
        <v>1250</v>
      </c>
      <c r="H37" s="63">
        <v>1250</v>
      </c>
      <c r="I37" s="85">
        <v>1250</v>
      </c>
      <c r="J37" s="78">
        <v>700</v>
      </c>
      <c r="K37" s="72">
        <v>700</v>
      </c>
      <c r="L37" s="64">
        <v>700</v>
      </c>
      <c r="M37" s="63">
        <v>1250</v>
      </c>
      <c r="N37" s="64">
        <v>700</v>
      </c>
      <c r="O37" s="63">
        <v>700</v>
      </c>
      <c r="P37" s="64">
        <v>1250</v>
      </c>
      <c r="Q37" s="63">
        <v>700</v>
      </c>
      <c r="R37" s="79">
        <v>700</v>
      </c>
      <c r="S37" s="74">
        <v>550</v>
      </c>
      <c r="T37" s="64">
        <v>550</v>
      </c>
      <c r="U37" s="64">
        <v>625</v>
      </c>
      <c r="V37" s="64">
        <v>550</v>
      </c>
      <c r="W37" s="64">
        <v>1065</v>
      </c>
      <c r="X37" s="64">
        <v>990</v>
      </c>
      <c r="Y37" s="81">
        <v>550</v>
      </c>
      <c r="Z37" s="64">
        <v>550</v>
      </c>
      <c r="AA37" s="79">
        <v>550</v>
      </c>
      <c r="AB37" s="74">
        <v>1000</v>
      </c>
      <c r="AC37" s="64">
        <v>1000</v>
      </c>
      <c r="AD37" s="64">
        <v>1250</v>
      </c>
      <c r="AE37" s="64">
        <v>1000</v>
      </c>
      <c r="AF37" s="64">
        <v>1000</v>
      </c>
      <c r="AG37" s="64">
        <v>1250</v>
      </c>
      <c r="AH37" s="64">
        <v>1000</v>
      </c>
      <c r="AI37" s="69">
        <v>1000</v>
      </c>
    </row>
    <row r="38" spans="5:35" x14ac:dyDescent="0.25">
      <c r="E38" s="114" t="s">
        <v>73</v>
      </c>
      <c r="F38" s="73">
        <v>420</v>
      </c>
      <c r="G38" s="62">
        <v>430</v>
      </c>
      <c r="H38" s="62">
        <v>430</v>
      </c>
      <c r="I38" s="84">
        <v>430</v>
      </c>
      <c r="J38" s="76">
        <v>320</v>
      </c>
      <c r="K38" s="71">
        <v>320</v>
      </c>
      <c r="L38" s="62">
        <v>320</v>
      </c>
      <c r="M38" s="62">
        <v>400</v>
      </c>
      <c r="N38" s="66">
        <v>350</v>
      </c>
      <c r="O38" s="62">
        <v>360</v>
      </c>
      <c r="P38" s="66">
        <v>360</v>
      </c>
      <c r="Q38" s="62">
        <v>310</v>
      </c>
      <c r="R38" s="77">
        <v>320</v>
      </c>
      <c r="S38" s="73">
        <v>270</v>
      </c>
      <c r="T38" s="66">
        <v>270</v>
      </c>
      <c r="U38" s="66">
        <v>300</v>
      </c>
      <c r="V38" s="66">
        <v>270</v>
      </c>
      <c r="W38" s="66">
        <v>350</v>
      </c>
      <c r="X38" s="66">
        <v>320</v>
      </c>
      <c r="Y38" s="80">
        <v>300</v>
      </c>
      <c r="Z38" s="66">
        <v>300</v>
      </c>
      <c r="AA38" s="77">
        <v>300</v>
      </c>
      <c r="AB38" s="73">
        <v>320</v>
      </c>
      <c r="AC38" s="66">
        <v>320</v>
      </c>
      <c r="AD38" s="66">
        <v>400</v>
      </c>
      <c r="AE38" s="66">
        <v>350</v>
      </c>
      <c r="AF38" s="66">
        <v>360</v>
      </c>
      <c r="AG38" s="66">
        <v>360</v>
      </c>
      <c r="AH38" s="66">
        <v>310</v>
      </c>
      <c r="AI38" s="68">
        <v>320</v>
      </c>
    </row>
    <row r="39" spans="5:35" x14ac:dyDescent="0.25">
      <c r="E39" s="115" t="s">
        <v>74</v>
      </c>
      <c r="F39" s="74" t="s">
        <v>44</v>
      </c>
      <c r="G39" s="64"/>
      <c r="H39" s="64"/>
      <c r="I39" s="79"/>
      <c r="J39" s="81"/>
      <c r="K39" s="74"/>
      <c r="L39" s="64"/>
      <c r="M39" s="63"/>
      <c r="N39" s="64"/>
      <c r="O39" s="63"/>
      <c r="P39" s="64"/>
      <c r="Q39" s="63"/>
      <c r="R39" s="79"/>
      <c r="S39" s="74"/>
      <c r="T39" s="64"/>
      <c r="U39" s="64"/>
      <c r="V39" s="64"/>
      <c r="W39" s="64"/>
      <c r="X39" s="64"/>
      <c r="Y39" s="81"/>
      <c r="Z39" s="64"/>
      <c r="AA39" s="79"/>
      <c r="AB39" s="74">
        <v>3</v>
      </c>
      <c r="AC39" s="64">
        <v>3</v>
      </c>
      <c r="AD39" s="64">
        <v>3</v>
      </c>
      <c r="AE39" s="64">
        <v>3</v>
      </c>
      <c r="AF39" s="64">
        <v>3</v>
      </c>
      <c r="AG39" s="64">
        <v>3</v>
      </c>
      <c r="AH39" s="64">
        <v>3</v>
      </c>
      <c r="AI39" s="69">
        <v>3</v>
      </c>
    </row>
    <row r="40" spans="5:35" x14ac:dyDescent="0.25">
      <c r="E40" s="113" t="s">
        <v>75</v>
      </c>
      <c r="F40" s="73">
        <v>18</v>
      </c>
      <c r="G40" s="62">
        <v>48</v>
      </c>
      <c r="H40" s="62">
        <v>48</v>
      </c>
      <c r="I40" s="84">
        <v>48</v>
      </c>
      <c r="J40" s="76">
        <v>18</v>
      </c>
      <c r="K40" s="71">
        <v>8</v>
      </c>
      <c r="L40" s="66">
        <v>8</v>
      </c>
      <c r="M40" s="62">
        <v>27</v>
      </c>
      <c r="N40" s="66">
        <v>27</v>
      </c>
      <c r="O40" s="62">
        <v>27</v>
      </c>
      <c r="P40" s="66">
        <v>10</v>
      </c>
      <c r="Q40" s="62">
        <v>9</v>
      </c>
      <c r="R40" s="77">
        <v>9</v>
      </c>
      <c r="S40" s="73">
        <v>8.6999999999999993</v>
      </c>
      <c r="T40" s="66">
        <v>8.6999999999999993</v>
      </c>
      <c r="U40" s="66">
        <v>14.8</v>
      </c>
      <c r="V40" s="66">
        <v>14.8</v>
      </c>
      <c r="W40" s="66">
        <v>14.8</v>
      </c>
      <c r="X40" s="66">
        <v>14.8</v>
      </c>
      <c r="Y40" s="80">
        <v>16</v>
      </c>
      <c r="Z40" s="66">
        <v>16</v>
      </c>
      <c r="AA40" s="77">
        <v>16</v>
      </c>
      <c r="AB40" s="73">
        <v>8</v>
      </c>
      <c r="AC40" s="66">
        <v>8</v>
      </c>
      <c r="AD40" s="66">
        <v>27</v>
      </c>
      <c r="AE40" s="66">
        <v>27</v>
      </c>
      <c r="AF40" s="66">
        <v>27</v>
      </c>
      <c r="AG40" s="66">
        <v>10</v>
      </c>
      <c r="AH40" s="66">
        <v>9</v>
      </c>
      <c r="AI40" s="68">
        <v>9</v>
      </c>
    </row>
    <row r="41" spans="5:35" x14ac:dyDescent="0.25">
      <c r="E41" s="113" t="s">
        <v>76</v>
      </c>
      <c r="F41" s="74">
        <v>3</v>
      </c>
      <c r="G41" s="63">
        <v>3.5</v>
      </c>
      <c r="H41" s="63">
        <v>3.5</v>
      </c>
      <c r="I41" s="85">
        <v>3.5</v>
      </c>
      <c r="J41" s="78">
        <v>0.9</v>
      </c>
      <c r="K41" s="72">
        <v>0.9</v>
      </c>
      <c r="L41" s="64">
        <v>0.9</v>
      </c>
      <c r="M41" s="63">
        <v>1</v>
      </c>
      <c r="N41" s="64">
        <v>1</v>
      </c>
      <c r="O41" s="63">
        <v>1</v>
      </c>
      <c r="P41" s="64">
        <v>1.3</v>
      </c>
      <c r="Q41" s="63">
        <v>1.3</v>
      </c>
      <c r="R41" s="79">
        <v>1.3</v>
      </c>
      <c r="S41" s="74">
        <v>1.2</v>
      </c>
      <c r="T41" s="64">
        <v>1.2</v>
      </c>
      <c r="U41" s="64">
        <v>1</v>
      </c>
      <c r="V41" s="64">
        <v>1.2</v>
      </c>
      <c r="W41" s="64">
        <v>1.3</v>
      </c>
      <c r="X41" s="64">
        <v>1.5</v>
      </c>
      <c r="Y41" s="81">
        <v>1.3</v>
      </c>
      <c r="Z41" s="64">
        <v>1.5</v>
      </c>
      <c r="AA41" s="79">
        <v>1.5</v>
      </c>
      <c r="AB41" s="74">
        <v>1.2</v>
      </c>
      <c r="AC41" s="64">
        <v>1.2</v>
      </c>
      <c r="AD41" s="64">
        <v>1.2</v>
      </c>
      <c r="AE41" s="64">
        <v>1.3</v>
      </c>
      <c r="AF41" s="64">
        <v>1.3</v>
      </c>
      <c r="AG41" s="64">
        <v>1.4</v>
      </c>
      <c r="AH41" s="64">
        <v>1.5</v>
      </c>
      <c r="AI41" s="69">
        <v>1.5</v>
      </c>
    </row>
    <row r="42" spans="5:35" x14ac:dyDescent="0.25">
      <c r="E42" s="113" t="s">
        <v>77</v>
      </c>
      <c r="F42" s="73">
        <v>15</v>
      </c>
      <c r="G42" s="62">
        <v>20</v>
      </c>
      <c r="H42" s="62">
        <v>20</v>
      </c>
      <c r="I42" s="84">
        <v>20</v>
      </c>
      <c r="J42" s="76">
        <v>8</v>
      </c>
      <c r="K42" s="71">
        <v>8</v>
      </c>
      <c r="L42" s="62">
        <v>8</v>
      </c>
      <c r="M42" s="62">
        <v>12</v>
      </c>
      <c r="N42" s="66">
        <v>11</v>
      </c>
      <c r="O42" s="62">
        <v>11</v>
      </c>
      <c r="P42" s="66">
        <v>13</v>
      </c>
      <c r="Q42" s="62">
        <v>12</v>
      </c>
      <c r="R42" s="77">
        <v>12</v>
      </c>
      <c r="S42" s="73">
        <v>7</v>
      </c>
      <c r="T42" s="66">
        <v>7</v>
      </c>
      <c r="U42" s="66">
        <v>7</v>
      </c>
      <c r="V42" s="66">
        <v>7</v>
      </c>
      <c r="W42" s="66">
        <v>13</v>
      </c>
      <c r="X42" s="66">
        <v>13</v>
      </c>
      <c r="Y42" s="80">
        <v>10.1</v>
      </c>
      <c r="Z42" s="66">
        <v>11.7</v>
      </c>
      <c r="AA42" s="77">
        <v>13</v>
      </c>
      <c r="AB42" s="73">
        <v>8</v>
      </c>
      <c r="AC42" s="66">
        <v>8</v>
      </c>
      <c r="AD42" s="66">
        <v>10</v>
      </c>
      <c r="AE42" s="66">
        <v>11</v>
      </c>
      <c r="AF42" s="66">
        <v>11</v>
      </c>
      <c r="AG42" s="66">
        <v>11</v>
      </c>
      <c r="AH42" s="66">
        <v>12</v>
      </c>
      <c r="AI42" s="68">
        <v>12</v>
      </c>
    </row>
    <row r="43" spans="5:35" x14ac:dyDescent="0.25">
      <c r="E43" s="113" t="s">
        <v>78</v>
      </c>
      <c r="F43" s="74">
        <v>2.5</v>
      </c>
      <c r="G43" s="63">
        <v>3</v>
      </c>
      <c r="H43" s="63">
        <v>3</v>
      </c>
      <c r="I43" s="85">
        <v>3</v>
      </c>
      <c r="J43" s="78">
        <v>1.8</v>
      </c>
      <c r="K43" s="72">
        <v>1.8</v>
      </c>
      <c r="L43" s="63">
        <v>1.8</v>
      </c>
      <c r="M43" s="63">
        <v>2</v>
      </c>
      <c r="N43" s="64">
        <v>2</v>
      </c>
      <c r="O43" s="63">
        <v>2</v>
      </c>
      <c r="P43" s="64">
        <v>2.6</v>
      </c>
      <c r="Q43" s="63">
        <v>2.6</v>
      </c>
      <c r="R43" s="79">
        <v>2.6</v>
      </c>
      <c r="S43" s="74">
        <v>1.4</v>
      </c>
      <c r="T43" s="64">
        <v>1.4</v>
      </c>
      <c r="U43" s="64">
        <v>0.9</v>
      </c>
      <c r="V43" s="64">
        <v>1.4</v>
      </c>
      <c r="W43" s="64">
        <v>0.9</v>
      </c>
      <c r="X43" s="64">
        <v>1.4</v>
      </c>
      <c r="Y43" s="81">
        <v>3</v>
      </c>
      <c r="Z43" s="64">
        <v>3</v>
      </c>
      <c r="AA43" s="79">
        <v>3</v>
      </c>
      <c r="AB43" s="74">
        <v>5</v>
      </c>
      <c r="AC43" s="64">
        <v>5</v>
      </c>
      <c r="AD43" s="64">
        <v>5</v>
      </c>
      <c r="AE43" s="64">
        <v>5</v>
      </c>
      <c r="AF43" s="64">
        <v>5</v>
      </c>
      <c r="AG43" s="64">
        <v>5</v>
      </c>
      <c r="AH43" s="64">
        <v>5</v>
      </c>
      <c r="AI43" s="69">
        <v>5</v>
      </c>
    </row>
    <row r="44" spans="5:35" x14ac:dyDescent="0.25">
      <c r="E44" s="113" t="s">
        <v>79</v>
      </c>
      <c r="F44" s="73">
        <v>150</v>
      </c>
      <c r="G44" s="62">
        <v>220</v>
      </c>
      <c r="H44" s="62">
        <v>220</v>
      </c>
      <c r="I44" s="84">
        <v>220</v>
      </c>
      <c r="J44" s="76">
        <v>150</v>
      </c>
      <c r="K44" s="71">
        <v>150</v>
      </c>
      <c r="L44" s="66">
        <v>150</v>
      </c>
      <c r="M44" s="62">
        <v>220</v>
      </c>
      <c r="N44" s="66">
        <v>220</v>
      </c>
      <c r="O44" s="62">
        <v>220</v>
      </c>
      <c r="P44" s="66">
        <v>290</v>
      </c>
      <c r="Q44" s="62">
        <v>290</v>
      </c>
      <c r="R44" s="77">
        <v>290</v>
      </c>
      <c r="S44" s="73">
        <v>140</v>
      </c>
      <c r="T44" s="66">
        <v>140</v>
      </c>
      <c r="U44" s="66">
        <v>140</v>
      </c>
      <c r="V44" s="66">
        <v>140</v>
      </c>
      <c r="W44" s="66">
        <v>140</v>
      </c>
      <c r="X44" s="66">
        <v>140</v>
      </c>
      <c r="Y44" s="80">
        <v>150</v>
      </c>
      <c r="Z44" s="66">
        <v>200</v>
      </c>
      <c r="AA44" s="77">
        <v>200</v>
      </c>
      <c r="AB44" s="73">
        <v>150</v>
      </c>
      <c r="AC44" s="66">
        <v>150</v>
      </c>
      <c r="AD44" s="66">
        <v>220</v>
      </c>
      <c r="AE44" s="66">
        <v>220</v>
      </c>
      <c r="AF44" s="66">
        <v>220</v>
      </c>
      <c r="AG44" s="66">
        <v>370</v>
      </c>
      <c r="AH44" s="66">
        <v>270</v>
      </c>
      <c r="AI44" s="68">
        <v>270</v>
      </c>
    </row>
    <row r="45" spans="5:35" x14ac:dyDescent="0.25">
      <c r="E45" s="113" t="s">
        <v>80</v>
      </c>
      <c r="F45" s="74">
        <v>45</v>
      </c>
      <c r="G45" s="63">
        <v>50</v>
      </c>
      <c r="H45" s="63">
        <v>50</v>
      </c>
      <c r="I45" s="85">
        <v>50</v>
      </c>
      <c r="J45" s="78">
        <v>45</v>
      </c>
      <c r="K45" s="72">
        <v>45</v>
      </c>
      <c r="L45" s="64">
        <v>45</v>
      </c>
      <c r="M45" s="63">
        <v>50</v>
      </c>
      <c r="N45" s="64">
        <v>50</v>
      </c>
      <c r="O45" s="63">
        <v>50</v>
      </c>
      <c r="P45" s="64">
        <v>50</v>
      </c>
      <c r="Q45" s="63">
        <v>50</v>
      </c>
      <c r="R45" s="79">
        <v>50</v>
      </c>
      <c r="S45" s="74">
        <v>50</v>
      </c>
      <c r="T45" s="64">
        <v>50</v>
      </c>
      <c r="U45" s="64">
        <v>28</v>
      </c>
      <c r="V45" s="64">
        <v>50</v>
      </c>
      <c r="W45" s="64">
        <v>28</v>
      </c>
      <c r="X45" s="64">
        <v>50</v>
      </c>
      <c r="Y45" s="81">
        <v>65</v>
      </c>
      <c r="Z45" s="64">
        <v>65</v>
      </c>
      <c r="AA45" s="79">
        <v>65</v>
      </c>
      <c r="AB45" s="74">
        <v>45</v>
      </c>
      <c r="AC45" s="64">
        <v>45</v>
      </c>
      <c r="AD45" s="64">
        <v>50</v>
      </c>
      <c r="AE45" s="64">
        <v>50</v>
      </c>
      <c r="AF45" s="64">
        <v>50</v>
      </c>
      <c r="AG45" s="64">
        <v>50</v>
      </c>
      <c r="AH45" s="64">
        <v>50</v>
      </c>
      <c r="AI45" s="69">
        <v>50</v>
      </c>
    </row>
    <row r="46" spans="5:35" x14ac:dyDescent="0.25">
      <c r="E46" s="113"/>
      <c r="F46" s="73"/>
      <c r="G46" s="62"/>
      <c r="H46" s="62"/>
      <c r="I46" s="84"/>
      <c r="J46" s="76"/>
      <c r="K46" s="73"/>
      <c r="L46" s="66"/>
      <c r="M46" s="62"/>
      <c r="N46" s="66"/>
      <c r="O46" s="62"/>
      <c r="P46" s="66"/>
      <c r="Q46" s="62"/>
      <c r="R46" s="77"/>
      <c r="S46" s="73">
        <v>400</v>
      </c>
      <c r="T46" s="66">
        <v>400</v>
      </c>
      <c r="U46" s="66">
        <v>83</v>
      </c>
      <c r="V46" s="66">
        <v>400</v>
      </c>
      <c r="W46" s="66">
        <v>83</v>
      </c>
      <c r="X46" s="66">
        <v>400</v>
      </c>
      <c r="Y46" s="80"/>
      <c r="Z46" s="66"/>
      <c r="AA46" s="77"/>
      <c r="AB46" s="73"/>
      <c r="AC46" s="66"/>
      <c r="AD46" s="66"/>
      <c r="AE46" s="66"/>
      <c r="AF46" s="66"/>
      <c r="AG46" s="66"/>
      <c r="AH46" s="66"/>
      <c r="AI46" s="68"/>
    </row>
    <row r="47" spans="5:35" x14ac:dyDescent="0.25">
      <c r="E47" s="113" t="s">
        <v>81</v>
      </c>
      <c r="F47" s="74">
        <v>65</v>
      </c>
      <c r="G47" s="63">
        <v>65</v>
      </c>
      <c r="H47" s="63">
        <v>65</v>
      </c>
      <c r="I47" s="85">
        <v>65</v>
      </c>
      <c r="J47" s="78">
        <v>55</v>
      </c>
      <c r="K47" s="72">
        <v>55</v>
      </c>
      <c r="L47" s="64">
        <v>55</v>
      </c>
      <c r="M47" s="63">
        <v>60</v>
      </c>
      <c r="N47" s="64">
        <v>60</v>
      </c>
      <c r="O47" s="63">
        <v>60</v>
      </c>
      <c r="P47" s="64">
        <v>70</v>
      </c>
      <c r="Q47" s="63">
        <v>70</v>
      </c>
      <c r="R47" s="79">
        <v>70</v>
      </c>
      <c r="S47" s="74">
        <v>60</v>
      </c>
      <c r="T47" s="64">
        <v>60</v>
      </c>
      <c r="U47" s="64">
        <v>60</v>
      </c>
      <c r="V47" s="64">
        <v>60</v>
      </c>
      <c r="W47" s="64">
        <v>75</v>
      </c>
      <c r="X47" s="64">
        <v>75</v>
      </c>
      <c r="Y47" s="81">
        <v>70</v>
      </c>
      <c r="Z47" s="64">
        <v>70</v>
      </c>
      <c r="AA47" s="79">
        <v>85</v>
      </c>
      <c r="AB47" s="74">
        <v>60</v>
      </c>
      <c r="AC47" s="64">
        <v>60</v>
      </c>
      <c r="AD47" s="64">
        <v>65</v>
      </c>
      <c r="AE47" s="64">
        <v>65</v>
      </c>
      <c r="AF47" s="64">
        <v>65</v>
      </c>
      <c r="AG47" s="64">
        <v>75</v>
      </c>
      <c r="AH47" s="64">
        <v>75</v>
      </c>
      <c r="AI47" s="69">
        <v>75</v>
      </c>
    </row>
    <row r="48" spans="5:35" x14ac:dyDescent="0.25">
      <c r="E48" s="113" t="s">
        <v>82</v>
      </c>
      <c r="F48" s="73">
        <v>30</v>
      </c>
      <c r="G48" s="62">
        <v>3</v>
      </c>
      <c r="H48" s="62">
        <v>3</v>
      </c>
      <c r="I48" s="84">
        <v>3</v>
      </c>
      <c r="J48" s="76">
        <v>25</v>
      </c>
      <c r="K48" s="73">
        <v>20</v>
      </c>
      <c r="L48" s="66">
        <v>20</v>
      </c>
      <c r="M48" s="62">
        <v>29</v>
      </c>
      <c r="N48" s="66">
        <v>30</v>
      </c>
      <c r="O48" s="62">
        <v>30</v>
      </c>
      <c r="P48" s="66">
        <v>44</v>
      </c>
      <c r="Q48" s="62">
        <v>45</v>
      </c>
      <c r="R48" s="77">
        <v>45</v>
      </c>
      <c r="S48" s="73">
        <v>25</v>
      </c>
      <c r="T48" s="66">
        <v>25</v>
      </c>
      <c r="U48" s="66">
        <v>5.6</v>
      </c>
      <c r="V48" s="66">
        <v>25</v>
      </c>
      <c r="W48" s="66">
        <v>5.6</v>
      </c>
      <c r="X48" s="66">
        <v>25</v>
      </c>
      <c r="Y48" s="80"/>
      <c r="Z48" s="66"/>
      <c r="AA48" s="77"/>
      <c r="AB48" s="73">
        <v>25</v>
      </c>
      <c r="AC48" s="66">
        <v>25</v>
      </c>
      <c r="AD48" s="66">
        <v>30</v>
      </c>
      <c r="AE48" s="66">
        <v>30</v>
      </c>
      <c r="AF48" s="66">
        <v>30</v>
      </c>
      <c r="AG48" s="66">
        <v>45</v>
      </c>
      <c r="AH48" s="66">
        <v>45</v>
      </c>
      <c r="AI48" s="68">
        <v>45</v>
      </c>
    </row>
    <row r="49" spans="5:35" ht="15.75" thickBot="1" x14ac:dyDescent="0.3">
      <c r="E49" s="31"/>
      <c r="F49" s="86"/>
      <c r="G49" s="67"/>
      <c r="H49" s="67"/>
      <c r="I49" s="83"/>
      <c r="J49" s="82"/>
      <c r="K49" s="75"/>
      <c r="L49" s="67"/>
      <c r="M49" s="67"/>
      <c r="N49" s="67"/>
      <c r="O49" s="67"/>
      <c r="P49" s="67"/>
      <c r="Q49" s="67"/>
      <c r="R49" s="83"/>
      <c r="S49" s="75" t="s">
        <v>39</v>
      </c>
      <c r="T49" s="67" t="s">
        <v>39</v>
      </c>
      <c r="U49" s="67">
        <v>56</v>
      </c>
      <c r="V49" s="67"/>
      <c r="W49" s="67">
        <v>56</v>
      </c>
      <c r="X49" s="67" t="s">
        <v>39</v>
      </c>
      <c r="Y49" s="82"/>
      <c r="Z49" s="67"/>
      <c r="AA49" s="83"/>
      <c r="AB49" s="105"/>
      <c r="AC49" s="65"/>
      <c r="AD49" s="65"/>
      <c r="AE49" s="65"/>
      <c r="AF49" s="65"/>
      <c r="AG49" s="65"/>
      <c r="AH49" s="65"/>
      <c r="AI49" s="70"/>
    </row>
  </sheetData>
  <phoneticPr fontId="13" type="noConversion"/>
  <conditionalFormatting sqref="F7:I47">
    <cfRule type="expression" dxfId="14" priority="4">
      <formula>$G7&lt;$E9</formula>
    </cfRule>
  </conditionalFormatting>
  <conditionalFormatting sqref="F48:I49">
    <cfRule type="expression" dxfId="13" priority="1">
      <formula>$G48&lt;#REF!</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D75C6-8348-4F99-9823-67D9453D07D6}">
  <sheetPr codeName="Sheet3"/>
  <dimension ref="B3:AK49"/>
  <sheetViews>
    <sheetView workbookViewId="0">
      <pane xSplit="2" ySplit="5" topLeftCell="D6" activePane="bottomRight" state="frozen"/>
      <selection pane="topRight" activeCell="C1" sqref="C1"/>
      <selection pane="bottomLeft" activeCell="A6" sqref="A6"/>
      <selection pane="bottomRight" activeCell="D6" sqref="D6:G48"/>
    </sheetView>
  </sheetViews>
  <sheetFormatPr defaultRowHeight="15" x14ac:dyDescent="0.25"/>
  <cols>
    <col min="4" max="4" width="14" customWidth="1"/>
    <col min="5" max="5" width="14.42578125" customWidth="1"/>
    <col min="6" max="6" width="15.42578125" customWidth="1"/>
    <col min="7" max="7" width="14.5703125" customWidth="1"/>
    <col min="9" max="10" width="9.42578125" customWidth="1"/>
    <col min="12" max="12" width="10.5703125" customWidth="1"/>
    <col min="13" max="14" width="12.42578125" customWidth="1"/>
    <col min="15" max="15" width="14.42578125" customWidth="1"/>
    <col min="16" max="17" width="16" customWidth="1"/>
    <col min="19" max="19" width="9.42578125" customWidth="1"/>
    <col min="21" max="22" width="12.42578125" customWidth="1"/>
    <col min="23" max="24" width="16" customWidth="1"/>
    <col min="26" max="26" width="14.5703125" customWidth="1"/>
    <col min="27" max="27" width="12.42578125" customWidth="1"/>
    <col min="28" max="28" width="10.5703125" customWidth="1"/>
    <col min="30" max="30" width="9.42578125" customWidth="1"/>
    <col min="31" max="31" width="9.5703125" customWidth="1"/>
    <col min="32" max="34" width="12.42578125" customWidth="1"/>
    <col min="35" max="37" width="16" customWidth="1"/>
  </cols>
  <sheetData>
    <row r="3" spans="2:37" ht="15.75" thickBot="1" x14ac:dyDescent="0.3"/>
    <row r="4" spans="2:37" ht="15.75" customHeight="1" thickTop="1" thickBot="1" x14ac:dyDescent="0.3">
      <c r="D4" s="457" t="s">
        <v>3</v>
      </c>
      <c r="E4" s="457"/>
      <c r="F4" s="457"/>
      <c r="G4" s="457"/>
      <c r="I4" s="458" t="s">
        <v>4</v>
      </c>
      <c r="J4" s="459"/>
      <c r="K4" s="459"/>
      <c r="L4" s="459"/>
      <c r="M4" s="459"/>
      <c r="N4" s="459"/>
      <c r="O4" s="459"/>
      <c r="P4" s="459"/>
      <c r="Q4" s="460"/>
      <c r="S4" s="458" t="s">
        <v>5</v>
      </c>
      <c r="T4" s="461"/>
      <c r="U4" s="462" t="s">
        <v>6</v>
      </c>
      <c r="V4" s="463"/>
      <c r="W4" s="463"/>
      <c r="X4" s="464"/>
      <c r="Z4" s="462" t="s">
        <v>7</v>
      </c>
      <c r="AA4" s="465"/>
      <c r="AB4" s="466"/>
      <c r="AD4" s="455" t="s">
        <v>8</v>
      </c>
      <c r="AE4" s="455"/>
      <c r="AF4" s="455"/>
      <c r="AG4" s="455"/>
      <c r="AH4" s="455"/>
      <c r="AI4" s="455"/>
      <c r="AJ4" s="455"/>
      <c r="AK4" s="456"/>
    </row>
    <row r="5" spans="2:37" ht="15.75" thickTop="1" x14ac:dyDescent="0.25">
      <c r="D5" s="49" t="s">
        <v>2</v>
      </c>
      <c r="E5" s="42" t="s">
        <v>9</v>
      </c>
      <c r="F5" s="42" t="s">
        <v>10</v>
      </c>
      <c r="G5" s="43" t="s">
        <v>11</v>
      </c>
      <c r="I5" s="57" t="s">
        <v>12</v>
      </c>
      <c r="J5" s="40" t="s">
        <v>13</v>
      </c>
      <c r="K5" s="58" t="s">
        <v>14</v>
      </c>
      <c r="L5" s="58" t="s">
        <v>15</v>
      </c>
      <c r="M5" s="40" t="s">
        <v>16</v>
      </c>
      <c r="N5" s="40" t="s">
        <v>17</v>
      </c>
      <c r="O5" s="40" t="s">
        <v>18</v>
      </c>
      <c r="P5" s="40" t="s">
        <v>19</v>
      </c>
      <c r="Q5" s="59" t="s">
        <v>20</v>
      </c>
      <c r="S5" s="61" t="s">
        <v>21</v>
      </c>
      <c r="T5" s="58" t="s">
        <v>22</v>
      </c>
      <c r="U5" s="40" t="s">
        <v>23</v>
      </c>
      <c r="V5" s="40" t="s">
        <v>24</v>
      </c>
      <c r="W5" s="40" t="s">
        <v>25</v>
      </c>
      <c r="X5" s="59" t="s">
        <v>26</v>
      </c>
      <c r="Z5" s="57" t="s">
        <v>27</v>
      </c>
      <c r="AA5" s="40" t="s">
        <v>28</v>
      </c>
      <c r="AB5" s="59" t="s">
        <v>29</v>
      </c>
      <c r="AD5" s="57" t="s">
        <v>13</v>
      </c>
      <c r="AE5" s="40" t="s">
        <v>30</v>
      </c>
      <c r="AF5" s="40" t="s">
        <v>31</v>
      </c>
      <c r="AG5" s="40" t="s">
        <v>16</v>
      </c>
      <c r="AH5" s="40" t="s">
        <v>17</v>
      </c>
      <c r="AI5" s="40" t="s">
        <v>32</v>
      </c>
      <c r="AJ5" s="40" t="s">
        <v>19</v>
      </c>
      <c r="AK5" s="59" t="s">
        <v>20</v>
      </c>
    </row>
    <row r="6" spans="2:37" x14ac:dyDescent="0.25">
      <c r="B6" s="32" t="s">
        <v>33</v>
      </c>
      <c r="C6" s="51"/>
      <c r="D6" s="37">
        <v>2650</v>
      </c>
      <c r="E6" s="6">
        <v>2200</v>
      </c>
      <c r="F6" s="6">
        <v>2200</v>
      </c>
      <c r="G6" s="50">
        <v>2200</v>
      </c>
      <c r="I6" s="38">
        <v>2403</v>
      </c>
      <c r="J6" s="6">
        <v>2403</v>
      </c>
      <c r="K6" s="6">
        <v>2403</v>
      </c>
      <c r="L6" s="6">
        <v>2820</v>
      </c>
      <c r="M6" s="17">
        <v>2855</v>
      </c>
      <c r="N6" s="6">
        <v>2855</v>
      </c>
      <c r="O6" s="17">
        <v>2768</v>
      </c>
      <c r="P6" s="6">
        <v>2803</v>
      </c>
      <c r="Q6" s="18">
        <v>2803</v>
      </c>
      <c r="S6" s="16">
        <v>1994</v>
      </c>
      <c r="T6" s="17">
        <v>1839</v>
      </c>
      <c r="U6" s="17">
        <v>2623</v>
      </c>
      <c r="V6" s="17">
        <v>2140</v>
      </c>
      <c r="W6" s="17">
        <v>2767</v>
      </c>
      <c r="X6" s="18">
        <v>2474</v>
      </c>
      <c r="Z6" s="37">
        <v>2020</v>
      </c>
      <c r="AA6" s="17">
        <v>2820</v>
      </c>
      <c r="AB6" s="18">
        <v>2803</v>
      </c>
      <c r="AD6" s="37">
        <v>2110</v>
      </c>
      <c r="AE6" s="17">
        <v>1890</v>
      </c>
      <c r="AF6" s="17">
        <v>2380</v>
      </c>
      <c r="AG6" s="17">
        <v>2150</v>
      </c>
      <c r="AH6" s="17">
        <v>2110</v>
      </c>
      <c r="AI6" s="17">
        <v>2380</v>
      </c>
      <c r="AJ6" s="17">
        <v>2150</v>
      </c>
      <c r="AK6" s="18">
        <v>2110</v>
      </c>
    </row>
    <row r="7" spans="2:37" x14ac:dyDescent="0.25">
      <c r="B7" s="32" t="s">
        <v>35</v>
      </c>
      <c r="C7" s="51"/>
      <c r="D7" s="37">
        <v>70</v>
      </c>
      <c r="E7" s="6">
        <v>75</v>
      </c>
      <c r="F7" s="6">
        <v>85</v>
      </c>
      <c r="G7" s="50">
        <v>100</v>
      </c>
      <c r="I7" s="38">
        <v>46</v>
      </c>
      <c r="J7" s="6">
        <v>46</v>
      </c>
      <c r="K7" s="6">
        <v>46</v>
      </c>
      <c r="L7" s="6">
        <v>71</v>
      </c>
      <c r="M7" s="17">
        <v>71</v>
      </c>
      <c r="N7" s="6">
        <v>71</v>
      </c>
      <c r="O7" s="17">
        <v>71</v>
      </c>
      <c r="P7" s="6">
        <v>71</v>
      </c>
      <c r="Q7" s="18">
        <v>71</v>
      </c>
      <c r="S7" s="16">
        <v>46.5</v>
      </c>
      <c r="T7" s="17">
        <v>46.5</v>
      </c>
      <c r="U7" s="17">
        <v>61.2</v>
      </c>
      <c r="V7" s="17">
        <v>61.5</v>
      </c>
      <c r="W7" s="17">
        <v>66.2</v>
      </c>
      <c r="X7" s="18">
        <v>66.5</v>
      </c>
      <c r="Z7" s="37">
        <v>52</v>
      </c>
      <c r="AA7" s="17">
        <v>65</v>
      </c>
      <c r="AB7" s="18">
        <v>68</v>
      </c>
      <c r="AD7" s="37">
        <v>46</v>
      </c>
      <c r="AE7" s="17">
        <v>57</v>
      </c>
      <c r="AF7" s="17">
        <v>58</v>
      </c>
      <c r="AG7" s="17">
        <v>60</v>
      </c>
      <c r="AH7" s="17">
        <v>60</v>
      </c>
      <c r="AI7" s="17">
        <v>63</v>
      </c>
      <c r="AJ7" s="17">
        <v>67</v>
      </c>
      <c r="AK7" s="18">
        <v>67</v>
      </c>
    </row>
    <row r="8" spans="2:37" x14ac:dyDescent="0.25">
      <c r="B8" s="32" t="s">
        <v>37</v>
      </c>
      <c r="C8" s="51"/>
      <c r="D8" s="37" t="s">
        <v>44</v>
      </c>
      <c r="E8" s="6"/>
      <c r="F8" s="6"/>
      <c r="G8" s="50"/>
      <c r="I8" s="38"/>
      <c r="J8" s="6"/>
      <c r="K8" s="6"/>
      <c r="L8" s="6"/>
      <c r="M8" s="17"/>
      <c r="N8" s="6"/>
      <c r="O8" s="17"/>
      <c r="P8" s="6"/>
      <c r="Q8" s="18"/>
      <c r="S8" s="16"/>
      <c r="T8" s="17"/>
      <c r="U8" s="17"/>
      <c r="V8" s="17"/>
      <c r="W8" s="17"/>
      <c r="X8" s="18"/>
      <c r="Z8" s="37"/>
      <c r="AA8" s="17"/>
      <c r="AB8" s="18"/>
      <c r="AD8" s="37"/>
      <c r="AE8" s="17"/>
      <c r="AF8" s="17"/>
      <c r="AG8" s="17"/>
      <c r="AH8" s="17"/>
      <c r="AI8" s="17"/>
      <c r="AJ8" s="17"/>
      <c r="AK8" s="18"/>
    </row>
    <row r="9" spans="2:37" x14ac:dyDescent="0.25">
      <c r="B9" s="32" t="s">
        <v>38</v>
      </c>
      <c r="C9" s="51"/>
      <c r="D9" s="37">
        <v>65</v>
      </c>
      <c r="E9" s="6">
        <v>75</v>
      </c>
      <c r="F9" s="6">
        <v>75</v>
      </c>
      <c r="G9" s="50">
        <v>75</v>
      </c>
      <c r="I9" s="38"/>
      <c r="J9" s="6"/>
      <c r="K9" s="17"/>
      <c r="L9" s="6"/>
      <c r="M9" s="17"/>
      <c r="N9" s="6"/>
      <c r="O9" s="17"/>
      <c r="P9" s="6"/>
      <c r="Q9" s="18"/>
      <c r="S9" s="16"/>
      <c r="T9" s="17"/>
      <c r="U9" s="17" t="s">
        <v>39</v>
      </c>
      <c r="V9" s="17"/>
      <c r="W9" s="17"/>
      <c r="X9" s="18"/>
      <c r="Z9" s="37">
        <v>62</v>
      </c>
      <c r="AA9" s="17">
        <v>86</v>
      </c>
      <c r="AB9" s="18">
        <v>86</v>
      </c>
      <c r="AD9" s="37"/>
      <c r="AE9" s="17"/>
      <c r="AF9" s="17"/>
      <c r="AG9" s="17"/>
      <c r="AH9" s="17"/>
      <c r="AI9" s="17"/>
      <c r="AJ9" s="17"/>
      <c r="AK9" s="18"/>
    </row>
    <row r="10" spans="2:37" x14ac:dyDescent="0.25">
      <c r="B10" s="32" t="s">
        <v>40</v>
      </c>
      <c r="C10" s="51"/>
      <c r="D10" s="37"/>
      <c r="E10" s="6"/>
      <c r="F10" s="6"/>
      <c r="G10" s="50"/>
      <c r="I10" s="38"/>
      <c r="J10" s="6"/>
      <c r="K10" s="17"/>
      <c r="L10" s="6"/>
      <c r="M10" s="17"/>
      <c r="N10" s="6"/>
      <c r="O10" s="17"/>
      <c r="P10" s="6"/>
      <c r="Q10" s="18"/>
      <c r="S10" s="16"/>
      <c r="T10" s="17"/>
      <c r="U10" s="17"/>
      <c r="V10" s="17"/>
      <c r="W10" s="17"/>
      <c r="X10" s="18"/>
      <c r="Z10" s="37">
        <v>250</v>
      </c>
      <c r="AA10" s="17" t="s">
        <v>42</v>
      </c>
      <c r="AB10" s="18" t="s">
        <v>42</v>
      </c>
      <c r="AD10" s="37"/>
      <c r="AE10" s="17"/>
      <c r="AF10" s="17"/>
      <c r="AG10" s="17"/>
      <c r="AH10" s="17"/>
      <c r="AI10" s="17"/>
      <c r="AJ10" s="17"/>
      <c r="AK10" s="18"/>
    </row>
    <row r="11" spans="2:37" ht="24" x14ac:dyDescent="0.25">
      <c r="B11" s="32" t="s">
        <v>43</v>
      </c>
      <c r="C11" s="51"/>
      <c r="D11" s="37" t="s">
        <v>44</v>
      </c>
      <c r="E11" s="6" t="s">
        <v>44</v>
      </c>
      <c r="F11" s="6" t="s">
        <v>44</v>
      </c>
      <c r="G11" s="50" t="s">
        <v>44</v>
      </c>
      <c r="I11" s="38">
        <v>130</v>
      </c>
      <c r="J11" s="6">
        <v>130</v>
      </c>
      <c r="K11" s="17">
        <v>130</v>
      </c>
      <c r="L11" s="6">
        <v>175</v>
      </c>
      <c r="M11" s="17">
        <v>175</v>
      </c>
      <c r="N11" s="6">
        <v>175</v>
      </c>
      <c r="O11" s="17">
        <v>210</v>
      </c>
      <c r="P11" s="6">
        <v>210</v>
      </c>
      <c r="Q11" s="18">
        <v>210</v>
      </c>
      <c r="S11" s="16"/>
      <c r="T11" s="17"/>
      <c r="U11" s="17" t="s">
        <v>39</v>
      </c>
      <c r="V11" s="17"/>
      <c r="W11" s="17"/>
      <c r="X11" s="18"/>
      <c r="Z11" s="37">
        <v>265</v>
      </c>
      <c r="AA11" s="17">
        <v>370</v>
      </c>
      <c r="AB11" s="18">
        <v>368</v>
      </c>
      <c r="AD11" s="37"/>
      <c r="AE11" s="17"/>
      <c r="AF11" s="17"/>
      <c r="AG11" s="17"/>
      <c r="AH11" s="17"/>
      <c r="AI11" s="17"/>
      <c r="AJ11" s="17"/>
      <c r="AK11" s="18"/>
    </row>
    <row r="12" spans="2:37" x14ac:dyDescent="0.25">
      <c r="B12" s="33" t="s">
        <v>45</v>
      </c>
      <c r="C12" s="52"/>
      <c r="D12" s="37">
        <v>900</v>
      </c>
      <c r="E12" s="6">
        <v>1000</v>
      </c>
      <c r="F12" s="6">
        <v>1000</v>
      </c>
      <c r="G12" s="50">
        <v>1000</v>
      </c>
      <c r="I12" s="38">
        <v>700</v>
      </c>
      <c r="J12" s="6">
        <v>700</v>
      </c>
      <c r="K12" s="6">
        <v>700</v>
      </c>
      <c r="L12" s="6">
        <v>750</v>
      </c>
      <c r="M12" s="17">
        <v>770</v>
      </c>
      <c r="N12" s="6">
        <v>770</v>
      </c>
      <c r="O12" s="17">
        <v>1200</v>
      </c>
      <c r="P12" s="6">
        <v>1300</v>
      </c>
      <c r="Q12" s="18">
        <v>1300</v>
      </c>
      <c r="S12" s="16">
        <v>600</v>
      </c>
      <c r="T12" s="17">
        <v>600</v>
      </c>
      <c r="U12" s="17">
        <v>700</v>
      </c>
      <c r="V12" s="17">
        <v>700</v>
      </c>
      <c r="W12" s="17">
        <v>950</v>
      </c>
      <c r="X12" s="18">
        <v>950</v>
      </c>
      <c r="Z12" s="37">
        <v>650</v>
      </c>
      <c r="AA12" s="17">
        <v>700</v>
      </c>
      <c r="AB12" s="18">
        <v>1300</v>
      </c>
      <c r="AD12" s="37">
        <v>700</v>
      </c>
      <c r="AE12" s="17">
        <v>700</v>
      </c>
      <c r="AF12" s="17">
        <v>700</v>
      </c>
      <c r="AG12" s="17">
        <v>800</v>
      </c>
      <c r="AH12" s="17">
        <v>800</v>
      </c>
      <c r="AI12" s="17">
        <v>1100</v>
      </c>
      <c r="AJ12" s="17">
        <v>1100</v>
      </c>
      <c r="AK12" s="18">
        <v>1100</v>
      </c>
    </row>
    <row r="13" spans="2:37" ht="24" x14ac:dyDescent="0.25">
      <c r="B13" s="32" t="s">
        <v>47</v>
      </c>
      <c r="C13" s="51"/>
      <c r="D13" s="37">
        <v>10</v>
      </c>
      <c r="E13" s="6">
        <v>12</v>
      </c>
      <c r="F13" s="6">
        <v>15</v>
      </c>
      <c r="G13" s="50">
        <v>15</v>
      </c>
      <c r="I13" s="38">
        <v>15</v>
      </c>
      <c r="J13" s="6">
        <v>15</v>
      </c>
      <c r="K13" s="17">
        <v>20</v>
      </c>
      <c r="L13" s="6">
        <v>15</v>
      </c>
      <c r="M13" s="17">
        <v>15</v>
      </c>
      <c r="N13" s="6">
        <v>15</v>
      </c>
      <c r="O13" s="17">
        <v>15</v>
      </c>
      <c r="P13" s="6">
        <v>15</v>
      </c>
      <c r="Q13" s="18">
        <v>15</v>
      </c>
      <c r="S13" s="16">
        <v>10</v>
      </c>
      <c r="T13" s="17">
        <v>10</v>
      </c>
      <c r="U13" s="17">
        <v>10</v>
      </c>
      <c r="V13" s="17">
        <v>10</v>
      </c>
      <c r="W13" s="17">
        <v>10</v>
      </c>
      <c r="X13" s="18">
        <v>10</v>
      </c>
      <c r="Z13" s="37">
        <v>15</v>
      </c>
      <c r="AA13" s="17">
        <v>15</v>
      </c>
      <c r="AB13" s="18">
        <v>15</v>
      </c>
      <c r="AD13" s="37">
        <v>10</v>
      </c>
      <c r="AE13" s="17">
        <v>15</v>
      </c>
      <c r="AF13" s="17">
        <v>5</v>
      </c>
      <c r="AG13" s="17">
        <v>5</v>
      </c>
      <c r="AH13" s="17">
        <v>5</v>
      </c>
      <c r="AI13" s="17">
        <v>5</v>
      </c>
      <c r="AJ13" s="17">
        <v>5</v>
      </c>
      <c r="AK13" s="18">
        <v>5</v>
      </c>
    </row>
    <row r="14" spans="2:37" x14ac:dyDescent="0.25">
      <c r="B14" s="32" t="s">
        <v>49</v>
      </c>
      <c r="C14" s="51"/>
      <c r="D14" s="37">
        <v>15</v>
      </c>
      <c r="E14" s="6">
        <v>12</v>
      </c>
      <c r="F14" s="6">
        <v>12</v>
      </c>
      <c r="G14" s="50">
        <v>12</v>
      </c>
      <c r="I14" s="38">
        <v>15</v>
      </c>
      <c r="J14" s="6">
        <v>15</v>
      </c>
      <c r="K14" s="17">
        <v>15</v>
      </c>
      <c r="L14" s="6">
        <v>15</v>
      </c>
      <c r="M14" s="17">
        <v>15</v>
      </c>
      <c r="N14" s="6">
        <v>15</v>
      </c>
      <c r="O14" s="17">
        <v>19</v>
      </c>
      <c r="P14" s="6">
        <v>19</v>
      </c>
      <c r="Q14" s="18">
        <v>19</v>
      </c>
      <c r="S14" s="16">
        <v>5.0999999999999996</v>
      </c>
      <c r="T14" s="17">
        <v>5.0999999999999996</v>
      </c>
      <c r="U14" s="17">
        <v>6.2</v>
      </c>
      <c r="V14" s="17">
        <v>5.7</v>
      </c>
      <c r="W14" s="17">
        <v>7.1</v>
      </c>
      <c r="X14" s="18">
        <v>6.7</v>
      </c>
      <c r="Z14" s="37">
        <v>11</v>
      </c>
      <c r="AA14" s="17">
        <v>11</v>
      </c>
      <c r="AB14" s="18">
        <v>11</v>
      </c>
      <c r="AD14" s="37">
        <v>7</v>
      </c>
      <c r="AE14" s="17">
        <v>7</v>
      </c>
      <c r="AF14" s="17">
        <v>8</v>
      </c>
      <c r="AG14" s="17">
        <v>7</v>
      </c>
      <c r="AH14" s="17">
        <v>7</v>
      </c>
      <c r="AI14" s="17">
        <v>12</v>
      </c>
      <c r="AJ14" s="17">
        <v>11</v>
      </c>
      <c r="AK14" s="18">
        <v>11</v>
      </c>
    </row>
    <row r="15" spans="2:37" x14ac:dyDescent="0.25">
      <c r="B15" s="32" t="s">
        <v>51</v>
      </c>
      <c r="C15" s="51"/>
      <c r="D15" s="37">
        <v>60</v>
      </c>
      <c r="E15" s="6">
        <v>60</v>
      </c>
      <c r="F15" s="6">
        <v>60</v>
      </c>
      <c r="G15" s="50">
        <v>60</v>
      </c>
      <c r="I15" s="38">
        <v>75</v>
      </c>
      <c r="J15" s="6">
        <v>75</v>
      </c>
      <c r="K15" s="6">
        <v>75</v>
      </c>
      <c r="L15" s="6">
        <v>80</v>
      </c>
      <c r="M15" s="17">
        <v>85</v>
      </c>
      <c r="N15" s="6">
        <v>85</v>
      </c>
      <c r="O15" s="17">
        <v>115</v>
      </c>
      <c r="P15" s="6">
        <v>120</v>
      </c>
      <c r="Q15" s="18">
        <v>120</v>
      </c>
      <c r="S15" s="16">
        <v>40</v>
      </c>
      <c r="T15" s="17">
        <v>40</v>
      </c>
      <c r="U15" s="17">
        <v>50</v>
      </c>
      <c r="V15" s="17">
        <v>50</v>
      </c>
      <c r="W15" s="17">
        <v>70</v>
      </c>
      <c r="X15" s="18">
        <v>70</v>
      </c>
      <c r="Z15" s="37">
        <v>95</v>
      </c>
      <c r="AA15" s="17">
        <v>105</v>
      </c>
      <c r="AB15" s="18">
        <v>155</v>
      </c>
      <c r="AD15" s="37">
        <v>45</v>
      </c>
      <c r="AE15" s="17">
        <v>45</v>
      </c>
      <c r="AF15" s="17">
        <v>55</v>
      </c>
      <c r="AG15" s="17">
        <v>60</v>
      </c>
      <c r="AH15" s="17">
        <v>60</v>
      </c>
      <c r="AI15" s="17">
        <v>80</v>
      </c>
      <c r="AJ15" s="17">
        <v>85</v>
      </c>
      <c r="AK15" s="18">
        <v>85</v>
      </c>
    </row>
    <row r="16" spans="2:37" x14ac:dyDescent="0.25">
      <c r="B16" s="32" t="s">
        <v>52</v>
      </c>
      <c r="C16" s="51"/>
      <c r="D16" s="37">
        <v>90</v>
      </c>
      <c r="E16" s="6">
        <v>90</v>
      </c>
      <c r="F16" s="6">
        <v>90</v>
      </c>
      <c r="G16" s="50">
        <v>90</v>
      </c>
      <c r="I16" s="38">
        <v>90</v>
      </c>
      <c r="J16" s="6">
        <v>90</v>
      </c>
      <c r="K16" s="6">
        <v>90</v>
      </c>
      <c r="L16" s="6">
        <v>75</v>
      </c>
      <c r="M16" s="17">
        <v>90</v>
      </c>
      <c r="N16" s="6">
        <v>90</v>
      </c>
      <c r="O16" s="17">
        <v>75</v>
      </c>
      <c r="P16" s="6">
        <v>90</v>
      </c>
      <c r="Q16" s="18">
        <v>90</v>
      </c>
      <c r="S16" s="16">
        <v>60</v>
      </c>
      <c r="T16" s="17">
        <v>60</v>
      </c>
      <c r="U16" s="17">
        <v>60</v>
      </c>
      <c r="V16" s="17">
        <v>60</v>
      </c>
      <c r="W16" s="17">
        <v>60</v>
      </c>
      <c r="X16" s="18">
        <v>60</v>
      </c>
      <c r="Z16" s="37">
        <v>70</v>
      </c>
      <c r="AA16" s="17">
        <v>70</v>
      </c>
      <c r="AB16" s="18">
        <v>70</v>
      </c>
      <c r="AD16" s="37">
        <v>60</v>
      </c>
      <c r="AE16" s="17">
        <v>60</v>
      </c>
      <c r="AF16" s="17">
        <v>60</v>
      </c>
      <c r="AG16" s="17">
        <v>60</v>
      </c>
      <c r="AH16" s="17">
        <v>60</v>
      </c>
      <c r="AI16" s="17">
        <v>60</v>
      </c>
      <c r="AJ16" s="17">
        <v>60</v>
      </c>
      <c r="AK16" s="18">
        <v>60</v>
      </c>
    </row>
    <row r="17" spans="2:37" x14ac:dyDescent="0.25">
      <c r="B17" s="32" t="s">
        <v>53</v>
      </c>
      <c r="C17" s="51"/>
      <c r="D17" s="37">
        <v>1.5</v>
      </c>
      <c r="E17" s="6">
        <v>1.6</v>
      </c>
      <c r="F17" s="6">
        <v>1.6</v>
      </c>
      <c r="G17" s="50">
        <v>1.6</v>
      </c>
      <c r="I17" s="38">
        <v>1.1000000000000001</v>
      </c>
      <c r="J17" s="6">
        <v>1.1000000000000001</v>
      </c>
      <c r="K17" s="6">
        <v>1.1000000000000001</v>
      </c>
      <c r="L17" s="6">
        <v>1.4</v>
      </c>
      <c r="M17" s="17">
        <v>1.4</v>
      </c>
      <c r="N17" s="6">
        <v>1.4</v>
      </c>
      <c r="O17" s="17">
        <v>1.4</v>
      </c>
      <c r="P17" s="6">
        <v>1.4</v>
      </c>
      <c r="Q17" s="18">
        <v>1.4</v>
      </c>
      <c r="S17" s="16">
        <v>0.8</v>
      </c>
      <c r="T17" s="17">
        <v>0.8</v>
      </c>
      <c r="U17" s="17">
        <v>0.9</v>
      </c>
      <c r="V17" s="17">
        <v>0.9</v>
      </c>
      <c r="W17" s="17">
        <v>1</v>
      </c>
      <c r="X17" s="18">
        <v>1</v>
      </c>
      <c r="Z17" s="37">
        <v>0.81</v>
      </c>
      <c r="AA17" s="17">
        <v>1.1299999999999999</v>
      </c>
      <c r="AB17" s="18">
        <v>1.1200000000000001</v>
      </c>
      <c r="AD17" s="37">
        <v>1.1000000000000001</v>
      </c>
      <c r="AE17" s="17">
        <v>1.1000000000000001</v>
      </c>
      <c r="AF17" s="17">
        <v>1.4</v>
      </c>
      <c r="AG17" s="17">
        <v>1.4</v>
      </c>
      <c r="AH17" s="17">
        <v>1.4</v>
      </c>
      <c r="AI17" s="17">
        <v>1.4</v>
      </c>
      <c r="AJ17" s="17">
        <v>1.4</v>
      </c>
      <c r="AK17" s="18">
        <v>1.4</v>
      </c>
    </row>
    <row r="18" spans="2:37" x14ac:dyDescent="0.25">
      <c r="B18" s="32" t="s">
        <v>54</v>
      </c>
      <c r="C18" s="51"/>
      <c r="D18" s="37">
        <v>1.7</v>
      </c>
      <c r="E18" s="6">
        <v>1.7</v>
      </c>
      <c r="F18" s="6">
        <v>1.7</v>
      </c>
      <c r="G18" s="50">
        <v>1.7</v>
      </c>
      <c r="I18" s="38">
        <v>1.1000000000000001</v>
      </c>
      <c r="J18" s="6">
        <v>1.1000000000000001</v>
      </c>
      <c r="K18" s="6">
        <v>1.1000000000000001</v>
      </c>
      <c r="L18" s="6">
        <v>1.4</v>
      </c>
      <c r="M18" s="17">
        <v>1.4</v>
      </c>
      <c r="N18" s="6">
        <v>1.4</v>
      </c>
      <c r="O18" s="17">
        <v>1.6</v>
      </c>
      <c r="P18" s="6">
        <v>1.6</v>
      </c>
      <c r="Q18" s="18">
        <v>1.6</v>
      </c>
      <c r="S18" s="16">
        <v>1.1000000000000001</v>
      </c>
      <c r="T18" s="17">
        <v>1.1000000000000001</v>
      </c>
      <c r="U18" s="17">
        <v>1.4</v>
      </c>
      <c r="V18" s="17">
        <v>1.4</v>
      </c>
      <c r="W18" s="17">
        <v>1.6</v>
      </c>
      <c r="X18" s="18">
        <v>1.6</v>
      </c>
      <c r="Z18" s="37">
        <v>1.6</v>
      </c>
      <c r="AA18" s="17">
        <v>1.9</v>
      </c>
      <c r="AB18" s="18">
        <v>2</v>
      </c>
      <c r="AD18" s="37">
        <v>1.1000000000000001</v>
      </c>
      <c r="AE18" s="17">
        <v>1.3</v>
      </c>
      <c r="AF18" s="17">
        <v>1.4</v>
      </c>
      <c r="AG18" s="17">
        <v>1.4</v>
      </c>
      <c r="AH18" s="17">
        <v>1.4</v>
      </c>
      <c r="AI18" s="17">
        <v>1.6</v>
      </c>
      <c r="AJ18" s="17">
        <v>1.6</v>
      </c>
      <c r="AK18" s="18">
        <v>1.6</v>
      </c>
    </row>
    <row r="19" spans="2:37" x14ac:dyDescent="0.25">
      <c r="B19" s="32" t="s">
        <v>55</v>
      </c>
      <c r="C19" s="51"/>
      <c r="D19" s="37" t="s">
        <v>39</v>
      </c>
      <c r="E19" s="6" t="s">
        <v>39</v>
      </c>
      <c r="F19" s="6" t="s">
        <v>39</v>
      </c>
      <c r="G19" s="50" t="s">
        <v>39</v>
      </c>
      <c r="I19" s="38" t="s">
        <v>44</v>
      </c>
      <c r="J19" s="6" t="s">
        <v>44</v>
      </c>
      <c r="K19" s="17" t="s">
        <v>44</v>
      </c>
      <c r="L19" s="6" t="s">
        <v>44</v>
      </c>
      <c r="M19" s="17" t="s">
        <v>44</v>
      </c>
      <c r="N19" s="6" t="s">
        <v>44</v>
      </c>
      <c r="O19" s="17" t="s">
        <v>44</v>
      </c>
      <c r="P19" s="6" t="s">
        <v>44</v>
      </c>
      <c r="Q19" s="18" t="s">
        <v>44</v>
      </c>
      <c r="S19" s="16">
        <v>12</v>
      </c>
      <c r="T19" s="17">
        <v>12</v>
      </c>
      <c r="U19" s="17">
        <v>14</v>
      </c>
      <c r="V19" s="17">
        <v>13</v>
      </c>
      <c r="W19" s="17">
        <v>16</v>
      </c>
      <c r="X19" s="18">
        <v>15</v>
      </c>
      <c r="Z19" s="37"/>
      <c r="AA19" s="17"/>
      <c r="AB19" s="18"/>
      <c r="AD19" s="37" t="s">
        <v>44</v>
      </c>
      <c r="AE19" s="17" t="s">
        <v>44</v>
      </c>
      <c r="AF19" s="17" t="s">
        <v>44</v>
      </c>
      <c r="AG19" s="17" t="s">
        <v>44</v>
      </c>
      <c r="AH19" s="17" t="s">
        <v>44</v>
      </c>
      <c r="AI19" s="17" t="s">
        <v>44</v>
      </c>
      <c r="AJ19" s="17" t="s">
        <v>44</v>
      </c>
      <c r="AK19" s="18" t="s">
        <v>44</v>
      </c>
    </row>
    <row r="20" spans="2:37" ht="34.5" x14ac:dyDescent="0.25">
      <c r="B20" s="32" t="s">
        <v>56</v>
      </c>
      <c r="C20" s="51"/>
      <c r="D20" s="37">
        <v>19</v>
      </c>
      <c r="E20" s="6">
        <v>20</v>
      </c>
      <c r="F20" s="6">
        <v>20</v>
      </c>
      <c r="G20" s="50">
        <v>20</v>
      </c>
      <c r="I20" s="38">
        <v>14</v>
      </c>
      <c r="J20" s="6">
        <v>14</v>
      </c>
      <c r="K20" s="6">
        <v>14</v>
      </c>
      <c r="L20" s="6">
        <v>18</v>
      </c>
      <c r="M20" s="17">
        <v>18</v>
      </c>
      <c r="N20" s="6">
        <v>18</v>
      </c>
      <c r="O20" s="17">
        <v>17</v>
      </c>
      <c r="P20" s="6">
        <v>17</v>
      </c>
      <c r="Q20" s="18">
        <v>17</v>
      </c>
      <c r="S20" s="16">
        <v>12</v>
      </c>
      <c r="T20" s="17">
        <v>12</v>
      </c>
      <c r="U20" s="17">
        <v>14</v>
      </c>
      <c r="V20" s="17">
        <v>13</v>
      </c>
      <c r="W20" s="17">
        <v>16</v>
      </c>
      <c r="X20" s="18">
        <v>15</v>
      </c>
      <c r="Z20" s="37">
        <v>13.5</v>
      </c>
      <c r="AA20" s="17">
        <v>18.899999999999999</v>
      </c>
      <c r="AB20" s="18">
        <v>18.8</v>
      </c>
      <c r="AD20" s="37">
        <v>14</v>
      </c>
      <c r="AE20" s="17">
        <v>14</v>
      </c>
      <c r="AF20" s="17">
        <v>18</v>
      </c>
      <c r="AG20" s="17">
        <v>18</v>
      </c>
      <c r="AH20" s="17">
        <v>18</v>
      </c>
      <c r="AI20" s="17">
        <v>17</v>
      </c>
      <c r="AJ20" s="17">
        <v>17</v>
      </c>
      <c r="AK20" s="18">
        <v>17</v>
      </c>
    </row>
    <row r="21" spans="2:37" ht="24" x14ac:dyDescent="0.25">
      <c r="B21" s="32" t="s">
        <v>57</v>
      </c>
      <c r="C21" s="51"/>
      <c r="D21" s="37">
        <v>2</v>
      </c>
      <c r="E21" s="6">
        <v>2.2000000000000002</v>
      </c>
      <c r="F21" s="6">
        <v>2.2000000000000002</v>
      </c>
      <c r="G21" s="50">
        <v>2.2000000000000002</v>
      </c>
      <c r="I21" s="38">
        <v>1.3</v>
      </c>
      <c r="J21" s="6">
        <v>1.5</v>
      </c>
      <c r="K21" s="6">
        <v>1.5</v>
      </c>
      <c r="L21" s="6">
        <v>1.9</v>
      </c>
      <c r="M21" s="17">
        <v>1.9</v>
      </c>
      <c r="N21" s="6">
        <v>1.9</v>
      </c>
      <c r="O21" s="17">
        <v>2</v>
      </c>
      <c r="P21" s="6">
        <v>2</v>
      </c>
      <c r="Q21" s="18">
        <v>2</v>
      </c>
      <c r="S21" s="16">
        <v>1.2</v>
      </c>
      <c r="T21" s="17">
        <v>1.2</v>
      </c>
      <c r="U21" s="17">
        <v>1.2</v>
      </c>
      <c r="V21" s="17">
        <v>1.2</v>
      </c>
      <c r="W21" s="17">
        <v>1.2</v>
      </c>
      <c r="X21" s="18">
        <v>1.2</v>
      </c>
      <c r="Z21" s="37">
        <v>1.6</v>
      </c>
      <c r="AA21" s="17">
        <v>1.8</v>
      </c>
      <c r="AB21" s="18">
        <v>1.7</v>
      </c>
      <c r="AD21" s="37">
        <v>1.5</v>
      </c>
      <c r="AE21" s="17">
        <v>1.5</v>
      </c>
      <c r="AF21" s="17">
        <v>1.9</v>
      </c>
      <c r="AG21" s="17">
        <v>1.9</v>
      </c>
      <c r="AH21" s="17">
        <v>1.9</v>
      </c>
      <c r="AI21" s="17">
        <v>2</v>
      </c>
      <c r="AJ21" s="17">
        <v>2</v>
      </c>
      <c r="AK21" s="18">
        <v>2</v>
      </c>
    </row>
    <row r="22" spans="2:37" x14ac:dyDescent="0.25">
      <c r="B22" s="32" t="s">
        <v>58</v>
      </c>
      <c r="C22" s="51"/>
      <c r="D22" s="37">
        <v>400</v>
      </c>
      <c r="E22" s="6">
        <v>800</v>
      </c>
      <c r="F22" s="6">
        <v>800</v>
      </c>
      <c r="G22" s="50">
        <v>800</v>
      </c>
      <c r="I22" s="38">
        <v>240</v>
      </c>
      <c r="J22" s="6">
        <v>240</v>
      </c>
      <c r="K22" s="17">
        <v>240</v>
      </c>
      <c r="L22" s="6">
        <v>360</v>
      </c>
      <c r="M22" s="17">
        <v>360</v>
      </c>
      <c r="N22" s="6">
        <v>360</v>
      </c>
      <c r="O22" s="17">
        <v>300</v>
      </c>
      <c r="P22" s="6">
        <v>300</v>
      </c>
      <c r="Q22" s="18">
        <v>300</v>
      </c>
      <c r="S22" s="16">
        <v>200</v>
      </c>
      <c r="T22" s="17">
        <v>200</v>
      </c>
      <c r="U22" s="17">
        <v>300</v>
      </c>
      <c r="V22" s="17">
        <v>300</v>
      </c>
      <c r="W22" s="17">
        <v>260</v>
      </c>
      <c r="X22" s="18">
        <v>260</v>
      </c>
      <c r="Z22" s="37">
        <v>198</v>
      </c>
      <c r="AA22" s="17">
        <v>360</v>
      </c>
      <c r="AB22" s="18">
        <v>300</v>
      </c>
      <c r="AD22" s="37">
        <v>400</v>
      </c>
      <c r="AE22" s="17">
        <v>400</v>
      </c>
      <c r="AF22" s="17">
        <v>600</v>
      </c>
      <c r="AG22" s="17">
        <v>600</v>
      </c>
      <c r="AH22" s="17">
        <v>600</v>
      </c>
      <c r="AI22" s="17">
        <v>500</v>
      </c>
      <c r="AJ22" s="17">
        <v>500</v>
      </c>
      <c r="AK22" s="18">
        <v>500</v>
      </c>
    </row>
    <row r="23" spans="2:37" ht="24" x14ac:dyDescent="0.25">
      <c r="B23" s="32" t="s">
        <v>59</v>
      </c>
      <c r="C23" s="51"/>
      <c r="D23" s="37">
        <v>3</v>
      </c>
      <c r="E23" s="6">
        <v>3</v>
      </c>
      <c r="F23" s="6">
        <v>3</v>
      </c>
      <c r="G23" s="50">
        <v>3</v>
      </c>
      <c r="I23" s="38">
        <v>2.4</v>
      </c>
      <c r="J23" s="6">
        <v>2.4</v>
      </c>
      <c r="K23" s="17">
        <v>2.4</v>
      </c>
      <c r="L23" s="6">
        <v>2.6</v>
      </c>
      <c r="M23" s="17">
        <v>2.6</v>
      </c>
      <c r="N23" s="6">
        <v>2.6</v>
      </c>
      <c r="O23" s="17">
        <v>2.8</v>
      </c>
      <c r="P23" s="6">
        <v>2.8</v>
      </c>
      <c r="Q23" s="18">
        <v>2.8</v>
      </c>
      <c r="S23" s="16">
        <v>1.5</v>
      </c>
      <c r="T23" s="17">
        <v>1.5</v>
      </c>
      <c r="U23" s="17">
        <v>1.5</v>
      </c>
      <c r="V23" s="17">
        <v>1.5</v>
      </c>
      <c r="W23" s="17">
        <v>2</v>
      </c>
      <c r="X23" s="18">
        <v>2</v>
      </c>
      <c r="Z23" s="37">
        <v>4</v>
      </c>
      <c r="AA23" s="17">
        <v>4.5</v>
      </c>
      <c r="AB23" s="18">
        <v>5</v>
      </c>
      <c r="AD23" s="37">
        <v>2.4</v>
      </c>
      <c r="AE23" s="17">
        <v>2.4</v>
      </c>
      <c r="AF23" s="17">
        <v>2.6</v>
      </c>
      <c r="AG23" s="17">
        <v>2.6</v>
      </c>
      <c r="AH23" s="17">
        <v>2.6</v>
      </c>
      <c r="AI23" s="17">
        <v>2.8</v>
      </c>
      <c r="AJ23" s="17">
        <v>2.8</v>
      </c>
      <c r="AK23" s="18">
        <v>2.8</v>
      </c>
    </row>
    <row r="24" spans="2:37" x14ac:dyDescent="0.25">
      <c r="B24" s="32" t="s">
        <v>60</v>
      </c>
      <c r="C24" s="51"/>
      <c r="D24" s="37">
        <v>50</v>
      </c>
      <c r="E24" s="6">
        <v>50</v>
      </c>
      <c r="F24" s="6">
        <v>50</v>
      </c>
      <c r="G24" s="50">
        <v>50</v>
      </c>
      <c r="I24" s="38">
        <v>30</v>
      </c>
      <c r="J24" s="6">
        <v>30</v>
      </c>
      <c r="K24" s="17">
        <v>30</v>
      </c>
      <c r="L24" s="6">
        <v>30</v>
      </c>
      <c r="M24" s="17">
        <v>30</v>
      </c>
      <c r="N24" s="6">
        <v>30</v>
      </c>
      <c r="O24" s="17">
        <v>35</v>
      </c>
      <c r="P24" s="6">
        <v>35</v>
      </c>
      <c r="Q24" s="18">
        <v>35</v>
      </c>
      <c r="S24" s="16">
        <v>10</v>
      </c>
      <c r="T24" s="17">
        <v>10</v>
      </c>
      <c r="U24" s="17">
        <v>10</v>
      </c>
      <c r="V24" s="17">
        <v>10</v>
      </c>
      <c r="W24" s="17">
        <v>10</v>
      </c>
      <c r="X24" s="18">
        <v>10</v>
      </c>
      <c r="Z24" s="37">
        <v>40</v>
      </c>
      <c r="AA24" s="17">
        <v>40</v>
      </c>
      <c r="AB24" s="18">
        <v>45</v>
      </c>
      <c r="AD24" s="37">
        <v>25</v>
      </c>
      <c r="AE24" s="17">
        <v>25</v>
      </c>
      <c r="AF24" s="17">
        <v>30</v>
      </c>
      <c r="AG24" s="17">
        <v>30</v>
      </c>
      <c r="AH24" s="17">
        <v>30</v>
      </c>
      <c r="AI24" s="17">
        <v>35</v>
      </c>
      <c r="AJ24" s="17">
        <v>35</v>
      </c>
      <c r="AK24" s="18">
        <v>35</v>
      </c>
    </row>
    <row r="25" spans="2:37" x14ac:dyDescent="0.25">
      <c r="B25" s="32"/>
      <c r="C25" s="51"/>
      <c r="D25" s="37"/>
      <c r="E25" s="6"/>
      <c r="F25" s="6"/>
      <c r="G25" s="50"/>
      <c r="I25" s="38"/>
      <c r="J25" s="6"/>
      <c r="K25" s="17"/>
      <c r="L25" s="6"/>
      <c r="M25" s="17"/>
      <c r="N25" s="6"/>
      <c r="O25" s="17"/>
      <c r="P25" s="6"/>
      <c r="Q25" s="18"/>
      <c r="S25" s="16">
        <v>200</v>
      </c>
      <c r="T25" s="17">
        <v>200</v>
      </c>
      <c r="U25" s="17">
        <v>200</v>
      </c>
      <c r="V25" s="17">
        <v>200</v>
      </c>
      <c r="W25" s="17">
        <v>200</v>
      </c>
      <c r="X25" s="18">
        <v>200</v>
      </c>
      <c r="Z25" s="37"/>
      <c r="AA25" s="17"/>
      <c r="AB25" s="18"/>
      <c r="AD25" s="37"/>
      <c r="AE25" s="17"/>
      <c r="AF25" s="17"/>
      <c r="AG25" s="17"/>
      <c r="AH25" s="17"/>
      <c r="AI25" s="17"/>
      <c r="AJ25" s="17"/>
      <c r="AK25" s="18"/>
    </row>
    <row r="26" spans="2:37" ht="24" x14ac:dyDescent="0.25">
      <c r="B26" s="32" t="s">
        <v>63</v>
      </c>
      <c r="C26" s="51"/>
      <c r="D26" s="37">
        <v>5</v>
      </c>
      <c r="E26" s="6">
        <v>6</v>
      </c>
      <c r="F26" s="6">
        <v>6</v>
      </c>
      <c r="G26" s="50">
        <v>6</v>
      </c>
      <c r="I26" s="38">
        <v>5</v>
      </c>
      <c r="J26" s="6">
        <v>5</v>
      </c>
      <c r="K26" s="17">
        <v>5</v>
      </c>
      <c r="L26" s="6">
        <v>6</v>
      </c>
      <c r="M26" s="17">
        <v>6</v>
      </c>
      <c r="N26" s="6">
        <v>6</v>
      </c>
      <c r="O26" s="17">
        <v>7</v>
      </c>
      <c r="P26" s="6">
        <v>7</v>
      </c>
      <c r="Q26" s="18">
        <v>7</v>
      </c>
      <c r="S26" s="16">
        <v>3</v>
      </c>
      <c r="T26" s="17">
        <v>3</v>
      </c>
      <c r="U26" s="17">
        <v>3</v>
      </c>
      <c r="V26" s="17">
        <v>3</v>
      </c>
      <c r="W26" s="17">
        <v>3</v>
      </c>
      <c r="X26" s="18">
        <v>3</v>
      </c>
      <c r="Z26" s="37">
        <v>5</v>
      </c>
      <c r="AA26" s="17">
        <v>5</v>
      </c>
      <c r="AB26" s="18">
        <v>7</v>
      </c>
      <c r="AD26" s="37">
        <v>4</v>
      </c>
      <c r="AE26" s="17">
        <v>4</v>
      </c>
      <c r="AF26" s="17">
        <v>5</v>
      </c>
      <c r="AG26" s="17">
        <v>5</v>
      </c>
      <c r="AH26" s="17">
        <v>5</v>
      </c>
      <c r="AI26" s="17">
        <v>6</v>
      </c>
      <c r="AJ26" s="17">
        <v>6</v>
      </c>
      <c r="AK26" s="18">
        <v>6</v>
      </c>
    </row>
    <row r="27" spans="2:37" x14ac:dyDescent="0.25">
      <c r="B27" s="32"/>
      <c r="C27" s="51"/>
      <c r="D27" s="37"/>
      <c r="E27" s="6"/>
      <c r="F27" s="6"/>
      <c r="G27" s="50"/>
      <c r="I27" s="38"/>
      <c r="J27" s="6"/>
      <c r="K27" s="17"/>
      <c r="L27" s="6"/>
      <c r="M27" s="17"/>
      <c r="N27" s="6"/>
      <c r="O27" s="17"/>
      <c r="P27" s="6"/>
      <c r="Q27" s="18"/>
      <c r="S27" s="16">
        <v>7</v>
      </c>
      <c r="T27" s="17">
        <v>7</v>
      </c>
      <c r="U27" s="17">
        <v>7</v>
      </c>
      <c r="V27" s="17">
        <v>7</v>
      </c>
      <c r="W27" s="17">
        <v>7</v>
      </c>
      <c r="X27" s="18">
        <v>7</v>
      </c>
      <c r="Z27" s="37"/>
      <c r="AA27" s="17"/>
      <c r="AB27" s="18"/>
      <c r="AD27" s="37"/>
      <c r="AE27" s="17"/>
      <c r="AF27" s="17"/>
      <c r="AG27" s="17"/>
      <c r="AH27" s="17"/>
      <c r="AI27" s="17"/>
      <c r="AJ27" s="17"/>
      <c r="AK27" s="18"/>
    </row>
    <row r="28" spans="2:37" x14ac:dyDescent="0.25">
      <c r="B28" s="33" t="s">
        <v>64</v>
      </c>
      <c r="C28" s="52"/>
      <c r="D28" s="37">
        <v>550</v>
      </c>
      <c r="E28" s="6">
        <v>450</v>
      </c>
      <c r="F28" s="6">
        <v>450</v>
      </c>
      <c r="G28" s="50">
        <v>450</v>
      </c>
      <c r="I28" s="38">
        <v>425</v>
      </c>
      <c r="J28" s="6">
        <v>425</v>
      </c>
      <c r="K28" s="6">
        <v>425</v>
      </c>
      <c r="L28" s="6">
        <v>450</v>
      </c>
      <c r="M28" s="17">
        <v>450</v>
      </c>
      <c r="N28" s="6">
        <v>450</v>
      </c>
      <c r="O28" s="17">
        <v>550</v>
      </c>
      <c r="P28" s="6">
        <v>550</v>
      </c>
      <c r="Q28" s="18">
        <v>550</v>
      </c>
      <c r="S28" s="16" t="s">
        <v>39</v>
      </c>
      <c r="T28" s="17" t="s">
        <v>39</v>
      </c>
      <c r="U28" s="17"/>
      <c r="V28" s="17" t="s">
        <v>39</v>
      </c>
      <c r="W28" s="17" t="s">
        <v>39</v>
      </c>
      <c r="X28" s="18" t="s">
        <v>39</v>
      </c>
      <c r="Z28" s="37">
        <v>400</v>
      </c>
      <c r="AA28" s="17">
        <v>480</v>
      </c>
      <c r="AB28" s="18">
        <v>520</v>
      </c>
      <c r="AD28" s="37">
        <v>425</v>
      </c>
      <c r="AE28" s="17">
        <v>425</v>
      </c>
      <c r="AF28" s="17">
        <v>415</v>
      </c>
      <c r="AG28" s="17">
        <v>440</v>
      </c>
      <c r="AH28" s="17">
        <v>440</v>
      </c>
      <c r="AI28" s="17">
        <v>525</v>
      </c>
      <c r="AJ28" s="17">
        <v>550</v>
      </c>
      <c r="AK28" s="18">
        <v>550</v>
      </c>
    </row>
    <row r="29" spans="2:37" ht="24" x14ac:dyDescent="0.25">
      <c r="B29" s="33" t="s">
        <v>65</v>
      </c>
      <c r="C29" s="52"/>
      <c r="D29" s="37">
        <v>130</v>
      </c>
      <c r="E29" s="6">
        <v>140</v>
      </c>
      <c r="F29" s="6">
        <v>170</v>
      </c>
      <c r="G29" s="50">
        <v>200</v>
      </c>
      <c r="I29" s="37" t="s">
        <v>44</v>
      </c>
      <c r="J29" s="17" t="s">
        <v>44</v>
      </c>
      <c r="K29" s="17" t="s">
        <v>44</v>
      </c>
      <c r="L29" s="6" t="s">
        <v>44</v>
      </c>
      <c r="M29" s="17" t="s">
        <v>44</v>
      </c>
      <c r="N29" s="6" t="s">
        <v>44</v>
      </c>
      <c r="O29" s="17" t="s">
        <v>44</v>
      </c>
      <c r="P29" s="6" t="s">
        <v>44</v>
      </c>
      <c r="Q29" s="18" t="s">
        <v>44</v>
      </c>
      <c r="S29" s="16" t="s">
        <v>39</v>
      </c>
      <c r="T29" s="17" t="s">
        <v>39</v>
      </c>
      <c r="U29" s="17"/>
      <c r="V29" s="17" t="s">
        <v>39</v>
      </c>
      <c r="W29" s="17" t="s">
        <v>39</v>
      </c>
      <c r="X29" s="18" t="s">
        <v>39</v>
      </c>
      <c r="Z29" s="37"/>
      <c r="AA29" s="17"/>
      <c r="AB29" s="18"/>
      <c r="AD29" s="37"/>
      <c r="AE29" s="17"/>
      <c r="AF29" s="17"/>
      <c r="AG29" s="17"/>
      <c r="AH29" s="17"/>
      <c r="AI29" s="17"/>
      <c r="AJ29" s="17"/>
      <c r="AK29" s="18"/>
    </row>
    <row r="30" spans="2:37" x14ac:dyDescent="0.25">
      <c r="B30" s="32" t="s">
        <v>66</v>
      </c>
      <c r="C30" s="51"/>
      <c r="D30" s="37" t="s">
        <v>44</v>
      </c>
      <c r="E30" s="6" t="s">
        <v>44</v>
      </c>
      <c r="F30" s="6" t="s">
        <v>44</v>
      </c>
      <c r="G30" s="50" t="s">
        <v>44</v>
      </c>
      <c r="I30" s="38" t="s">
        <v>44</v>
      </c>
      <c r="J30" s="6" t="s">
        <v>44</v>
      </c>
      <c r="K30" s="6" t="s">
        <v>44</v>
      </c>
      <c r="L30" s="6" t="s">
        <v>44</v>
      </c>
      <c r="M30" s="17" t="s">
        <v>44</v>
      </c>
      <c r="N30" s="6" t="s">
        <v>44</v>
      </c>
      <c r="O30" s="17" t="s">
        <v>44</v>
      </c>
      <c r="P30" s="6" t="s">
        <v>44</v>
      </c>
      <c r="Q30" s="18" t="s">
        <v>44</v>
      </c>
      <c r="S30" s="16" t="s">
        <v>39</v>
      </c>
      <c r="T30" s="17" t="s">
        <v>39</v>
      </c>
      <c r="U30" s="17"/>
      <c r="V30" s="17" t="s">
        <v>39</v>
      </c>
      <c r="W30" s="17" t="s">
        <v>39</v>
      </c>
      <c r="X30" s="18" t="s">
        <v>39</v>
      </c>
      <c r="Z30" s="37"/>
      <c r="AA30" s="17"/>
      <c r="AB30" s="18"/>
      <c r="AD30" s="37"/>
      <c r="AE30" s="17"/>
      <c r="AF30" s="17"/>
      <c r="AG30" s="17"/>
      <c r="AH30" s="17"/>
      <c r="AI30" s="17"/>
      <c r="AJ30" s="17"/>
      <c r="AK30" s="18"/>
    </row>
    <row r="31" spans="2:37" x14ac:dyDescent="0.25">
      <c r="B31" s="32" t="s">
        <v>67</v>
      </c>
      <c r="C31" s="51"/>
      <c r="D31" s="38" t="s">
        <v>44</v>
      </c>
      <c r="E31" s="6" t="s">
        <v>44</v>
      </c>
      <c r="F31" s="6" t="s">
        <v>44</v>
      </c>
      <c r="G31" s="50" t="s">
        <v>44</v>
      </c>
      <c r="I31" s="38" t="s">
        <v>44</v>
      </c>
      <c r="J31" s="6" t="s">
        <v>44</v>
      </c>
      <c r="K31" s="6" t="s">
        <v>44</v>
      </c>
      <c r="L31" s="6" t="s">
        <v>44</v>
      </c>
      <c r="M31" s="17" t="s">
        <v>44</v>
      </c>
      <c r="N31" s="6" t="s">
        <v>44</v>
      </c>
      <c r="O31" s="17" t="s">
        <v>44</v>
      </c>
      <c r="P31" s="6" t="s">
        <v>44</v>
      </c>
      <c r="Q31" s="18" t="s">
        <v>44</v>
      </c>
      <c r="S31" s="16" t="s">
        <v>39</v>
      </c>
      <c r="T31" s="17" t="s">
        <v>39</v>
      </c>
      <c r="U31" s="17"/>
      <c r="V31" s="17" t="s">
        <v>39</v>
      </c>
      <c r="W31" s="17" t="s">
        <v>39</v>
      </c>
      <c r="X31" s="18" t="s">
        <v>39</v>
      </c>
      <c r="Z31" s="37"/>
      <c r="AA31" s="17"/>
      <c r="AB31" s="18"/>
      <c r="AD31" s="37"/>
      <c r="AE31" s="17"/>
      <c r="AF31" s="17"/>
      <c r="AG31" s="17"/>
      <c r="AH31" s="17"/>
      <c r="AI31" s="17"/>
      <c r="AJ31" s="17"/>
      <c r="AK31" s="18"/>
    </row>
    <row r="32" spans="2:37" x14ac:dyDescent="0.25">
      <c r="B32" s="33" t="s">
        <v>68</v>
      </c>
      <c r="C32" s="52"/>
      <c r="D32" s="37">
        <v>1500</v>
      </c>
      <c r="E32" s="6">
        <v>1500</v>
      </c>
      <c r="F32" s="6">
        <v>1500</v>
      </c>
      <c r="G32" s="50">
        <v>1500</v>
      </c>
      <c r="I32" s="38">
        <v>1500</v>
      </c>
      <c r="J32" s="6">
        <v>1500</v>
      </c>
      <c r="K32" s="17">
        <v>1500</v>
      </c>
      <c r="L32" s="6">
        <v>1500</v>
      </c>
      <c r="M32" s="17">
        <v>1500</v>
      </c>
      <c r="N32" s="6">
        <v>1500</v>
      </c>
      <c r="O32" s="17">
        <v>1500</v>
      </c>
      <c r="P32" s="6">
        <v>1500</v>
      </c>
      <c r="Q32" s="18">
        <v>1500</v>
      </c>
      <c r="S32" s="16">
        <v>1600</v>
      </c>
      <c r="T32" s="17">
        <v>1600</v>
      </c>
      <c r="U32" s="17">
        <v>1600</v>
      </c>
      <c r="V32" s="17">
        <v>1600</v>
      </c>
      <c r="W32" s="17">
        <v>1600</v>
      </c>
      <c r="X32" s="18">
        <v>1600</v>
      </c>
      <c r="Z32" s="37">
        <v>2000</v>
      </c>
      <c r="AA32" s="17">
        <v>2000</v>
      </c>
      <c r="AB32" s="18">
        <v>2000</v>
      </c>
      <c r="AD32" s="37">
        <v>920</v>
      </c>
      <c r="AE32" s="17">
        <v>920</v>
      </c>
      <c r="AF32" s="17">
        <v>920</v>
      </c>
      <c r="AG32" s="17">
        <v>920</v>
      </c>
      <c r="AH32" s="17">
        <v>920</v>
      </c>
      <c r="AI32" s="17">
        <v>920</v>
      </c>
      <c r="AJ32" s="17">
        <v>920</v>
      </c>
      <c r="AK32" s="18">
        <v>920</v>
      </c>
    </row>
    <row r="33" spans="2:37" ht="24" x14ac:dyDescent="0.25">
      <c r="B33" s="33" t="s">
        <v>69</v>
      </c>
      <c r="C33" s="52"/>
      <c r="D33" s="37">
        <v>184</v>
      </c>
      <c r="E33" s="6">
        <v>184</v>
      </c>
      <c r="F33" s="6">
        <v>184</v>
      </c>
      <c r="G33" s="50">
        <v>184</v>
      </c>
      <c r="I33" s="38">
        <v>4700</v>
      </c>
      <c r="J33" s="6">
        <v>4700</v>
      </c>
      <c r="K33" s="17">
        <v>4700</v>
      </c>
      <c r="L33" s="6">
        <v>4700</v>
      </c>
      <c r="M33" s="17">
        <v>4700</v>
      </c>
      <c r="N33" s="6">
        <v>4700</v>
      </c>
      <c r="O33" s="17">
        <v>5100</v>
      </c>
      <c r="P33" s="6">
        <v>5100</v>
      </c>
      <c r="Q33" s="18">
        <v>5100</v>
      </c>
      <c r="S33" s="16">
        <v>3500</v>
      </c>
      <c r="T33" s="17">
        <v>3500</v>
      </c>
      <c r="U33" s="17">
        <v>3500</v>
      </c>
      <c r="V33" s="17">
        <v>3500</v>
      </c>
      <c r="W33" s="17">
        <v>3500</v>
      </c>
      <c r="X33" s="18">
        <v>3500</v>
      </c>
      <c r="Z33" s="37">
        <v>3500</v>
      </c>
      <c r="AA33" s="17">
        <v>3500</v>
      </c>
      <c r="AB33" s="18">
        <v>4000</v>
      </c>
      <c r="AD33" s="37">
        <v>2800</v>
      </c>
      <c r="AE33" s="17">
        <v>2800</v>
      </c>
      <c r="AF33" s="17">
        <v>2800</v>
      </c>
      <c r="AG33" s="17">
        <v>2800</v>
      </c>
      <c r="AH33" s="17">
        <v>2800</v>
      </c>
      <c r="AI33" s="17">
        <v>3200</v>
      </c>
      <c r="AJ33" s="17">
        <v>3200</v>
      </c>
      <c r="AK33" s="18">
        <v>3200</v>
      </c>
    </row>
    <row r="34" spans="2:37" x14ac:dyDescent="0.25">
      <c r="B34" s="33" t="s">
        <v>70</v>
      </c>
      <c r="C34" s="52"/>
      <c r="D34" s="37">
        <v>2300</v>
      </c>
      <c r="E34" s="6">
        <v>2300</v>
      </c>
      <c r="F34" s="6">
        <v>2300</v>
      </c>
      <c r="G34" s="50">
        <v>2300</v>
      </c>
      <c r="I34" s="38">
        <v>2300</v>
      </c>
      <c r="J34" s="6">
        <v>2300</v>
      </c>
      <c r="K34" s="17">
        <v>2300</v>
      </c>
      <c r="L34" s="6">
        <v>2300</v>
      </c>
      <c r="M34" s="17">
        <v>2300</v>
      </c>
      <c r="N34" s="6">
        <v>2300</v>
      </c>
      <c r="O34" s="17">
        <v>2300</v>
      </c>
      <c r="P34" s="6">
        <v>2300</v>
      </c>
      <c r="Q34" s="18">
        <v>2300</v>
      </c>
      <c r="S34" s="16">
        <v>2500</v>
      </c>
      <c r="T34" s="17">
        <v>2500</v>
      </c>
      <c r="U34" s="17">
        <v>2500</v>
      </c>
      <c r="V34" s="17">
        <v>2500</v>
      </c>
      <c r="W34" s="17">
        <v>2500</v>
      </c>
      <c r="X34" s="18">
        <v>2500</v>
      </c>
      <c r="Z34" s="37">
        <v>3100</v>
      </c>
      <c r="AA34" s="17">
        <v>3100</v>
      </c>
      <c r="AB34" s="18">
        <v>3100</v>
      </c>
      <c r="AD34" s="37" t="s">
        <v>44</v>
      </c>
      <c r="AE34" s="17" t="s">
        <v>44</v>
      </c>
      <c r="AF34" s="17" t="s">
        <v>44</v>
      </c>
      <c r="AG34" s="17" t="s">
        <v>44</v>
      </c>
      <c r="AH34" s="17" t="s">
        <v>44</v>
      </c>
      <c r="AI34" s="17" t="s">
        <v>44</v>
      </c>
      <c r="AJ34" s="17" t="s">
        <v>44</v>
      </c>
      <c r="AK34" s="18" t="s">
        <v>44</v>
      </c>
    </row>
    <row r="35" spans="2:37" x14ac:dyDescent="0.25">
      <c r="B35" s="33" t="s">
        <v>71</v>
      </c>
      <c r="C35" s="52"/>
      <c r="D35" s="37">
        <v>1000</v>
      </c>
      <c r="E35" s="6">
        <v>1250</v>
      </c>
      <c r="F35" s="6">
        <v>1250</v>
      </c>
      <c r="G35" s="50">
        <v>1250</v>
      </c>
      <c r="I35" s="38">
        <v>1000</v>
      </c>
      <c r="J35" s="6">
        <v>1200</v>
      </c>
      <c r="K35" s="17">
        <v>1200</v>
      </c>
      <c r="L35" s="6">
        <v>1300</v>
      </c>
      <c r="M35" s="17">
        <v>1000</v>
      </c>
      <c r="N35" s="6">
        <v>1000</v>
      </c>
      <c r="O35" s="17">
        <v>1300</v>
      </c>
      <c r="P35" s="6">
        <v>1000</v>
      </c>
      <c r="Q35" s="18">
        <v>1000</v>
      </c>
      <c r="S35" s="16">
        <v>700</v>
      </c>
      <c r="T35" s="17">
        <v>700</v>
      </c>
      <c r="U35" s="17">
        <v>800</v>
      </c>
      <c r="V35" s="17">
        <v>700</v>
      </c>
      <c r="W35" s="17">
        <v>1350</v>
      </c>
      <c r="X35" s="18">
        <v>1250</v>
      </c>
      <c r="Z35" s="37">
        <v>1000</v>
      </c>
      <c r="AA35" s="17">
        <v>1000</v>
      </c>
      <c r="AB35" s="18">
        <v>1000</v>
      </c>
      <c r="AD35" s="37">
        <v>1300</v>
      </c>
      <c r="AE35" s="17">
        <v>1300</v>
      </c>
      <c r="AF35" s="17">
        <v>1300</v>
      </c>
      <c r="AG35" s="17">
        <v>1000</v>
      </c>
      <c r="AH35" s="17">
        <v>1000</v>
      </c>
      <c r="AI35" s="17">
        <v>1300</v>
      </c>
      <c r="AJ35" s="17">
        <v>1000</v>
      </c>
      <c r="AK35" s="18">
        <v>1000</v>
      </c>
    </row>
    <row r="36" spans="2:37" ht="24" x14ac:dyDescent="0.25">
      <c r="B36" s="33" t="s">
        <v>72</v>
      </c>
      <c r="C36" s="52"/>
      <c r="D36" s="37">
        <v>1250</v>
      </c>
      <c r="E36" s="6">
        <v>1250</v>
      </c>
      <c r="F36" s="6">
        <v>1250</v>
      </c>
      <c r="G36" s="50">
        <v>1250</v>
      </c>
      <c r="I36" s="38">
        <v>700</v>
      </c>
      <c r="J36" s="6">
        <v>700</v>
      </c>
      <c r="K36" s="17">
        <v>700</v>
      </c>
      <c r="L36" s="6">
        <v>1250</v>
      </c>
      <c r="M36" s="17">
        <v>700</v>
      </c>
      <c r="N36" s="6">
        <v>700</v>
      </c>
      <c r="O36" s="17">
        <v>1250</v>
      </c>
      <c r="P36" s="6">
        <v>700</v>
      </c>
      <c r="Q36" s="18">
        <v>700</v>
      </c>
      <c r="S36" s="16">
        <v>550</v>
      </c>
      <c r="T36" s="17">
        <v>550</v>
      </c>
      <c r="U36" s="17">
        <v>625</v>
      </c>
      <c r="V36" s="17">
        <v>550</v>
      </c>
      <c r="W36" s="17">
        <v>1065</v>
      </c>
      <c r="X36" s="18">
        <v>990</v>
      </c>
      <c r="Z36" s="37">
        <v>550</v>
      </c>
      <c r="AA36" s="17">
        <v>550</v>
      </c>
      <c r="AB36" s="18">
        <v>550</v>
      </c>
      <c r="AD36" s="37">
        <v>1000</v>
      </c>
      <c r="AE36" s="17">
        <v>1000</v>
      </c>
      <c r="AF36" s="17">
        <v>1250</v>
      </c>
      <c r="AG36" s="17">
        <v>1000</v>
      </c>
      <c r="AH36" s="17">
        <v>1000</v>
      </c>
      <c r="AI36" s="17">
        <v>1250</v>
      </c>
      <c r="AJ36" s="17">
        <v>1000</v>
      </c>
      <c r="AK36" s="18">
        <v>1000</v>
      </c>
    </row>
    <row r="37" spans="2:37" ht="24" x14ac:dyDescent="0.25">
      <c r="B37" s="33" t="s">
        <v>73</v>
      </c>
      <c r="C37" s="52"/>
      <c r="D37" s="37">
        <v>420</v>
      </c>
      <c r="E37" s="6">
        <v>430</v>
      </c>
      <c r="F37" s="6">
        <v>430</v>
      </c>
      <c r="G37" s="50">
        <v>430</v>
      </c>
      <c r="I37" s="38">
        <v>320</v>
      </c>
      <c r="J37" s="6">
        <v>320</v>
      </c>
      <c r="K37" s="6">
        <v>320</v>
      </c>
      <c r="L37" s="6">
        <v>400</v>
      </c>
      <c r="M37" s="17">
        <v>350</v>
      </c>
      <c r="N37" s="6">
        <v>360</v>
      </c>
      <c r="O37" s="17">
        <v>360</v>
      </c>
      <c r="P37" s="6">
        <v>310</v>
      </c>
      <c r="Q37" s="18">
        <v>320</v>
      </c>
      <c r="S37" s="16">
        <v>270</v>
      </c>
      <c r="T37" s="17">
        <v>270</v>
      </c>
      <c r="U37" s="17">
        <v>300</v>
      </c>
      <c r="V37" s="17">
        <v>270</v>
      </c>
      <c r="W37" s="17">
        <v>350</v>
      </c>
      <c r="X37" s="18">
        <v>320</v>
      </c>
      <c r="Z37" s="37">
        <v>300</v>
      </c>
      <c r="AA37" s="17">
        <v>300</v>
      </c>
      <c r="AB37" s="18">
        <v>300</v>
      </c>
      <c r="AD37" s="37">
        <v>320</v>
      </c>
      <c r="AE37" s="17">
        <v>320</v>
      </c>
      <c r="AF37" s="17">
        <v>400</v>
      </c>
      <c r="AG37" s="17">
        <v>350</v>
      </c>
      <c r="AH37" s="17">
        <v>360</v>
      </c>
      <c r="AI37" s="17">
        <v>360</v>
      </c>
      <c r="AJ37" s="17">
        <v>310</v>
      </c>
      <c r="AK37" s="18">
        <v>320</v>
      </c>
    </row>
    <row r="38" spans="2:37" x14ac:dyDescent="0.25">
      <c r="B38" s="34" t="s">
        <v>74</v>
      </c>
      <c r="C38" s="53"/>
      <c r="D38" s="37" t="s">
        <v>44</v>
      </c>
      <c r="E38" s="17"/>
      <c r="F38" s="17"/>
      <c r="G38" s="18"/>
      <c r="I38" s="37"/>
      <c r="J38" s="17"/>
      <c r="K38" s="17"/>
      <c r="L38" s="6"/>
      <c r="M38" s="17"/>
      <c r="N38" s="6"/>
      <c r="O38" s="17"/>
      <c r="P38" s="6"/>
      <c r="Q38" s="18"/>
      <c r="S38" s="16"/>
      <c r="T38" s="17"/>
      <c r="U38" s="17"/>
      <c r="V38" s="17"/>
      <c r="W38" s="17"/>
      <c r="X38" s="18"/>
      <c r="Z38" s="37"/>
      <c r="AA38" s="17"/>
      <c r="AB38" s="18"/>
      <c r="AD38" s="37">
        <v>3</v>
      </c>
      <c r="AE38" s="17">
        <v>3</v>
      </c>
      <c r="AF38" s="17">
        <v>3</v>
      </c>
      <c r="AG38" s="17">
        <v>3</v>
      </c>
      <c r="AH38" s="17">
        <v>3</v>
      </c>
      <c r="AI38" s="17">
        <v>3</v>
      </c>
      <c r="AJ38" s="17">
        <v>3</v>
      </c>
      <c r="AK38" s="18">
        <v>3</v>
      </c>
    </row>
    <row r="39" spans="2:37" x14ac:dyDescent="0.25">
      <c r="B39" s="32" t="s">
        <v>75</v>
      </c>
      <c r="C39" s="51"/>
      <c r="D39" s="37">
        <v>18</v>
      </c>
      <c r="E39" s="6">
        <v>48</v>
      </c>
      <c r="F39" s="6">
        <v>48</v>
      </c>
      <c r="G39" s="50">
        <v>48</v>
      </c>
      <c r="I39" s="38">
        <v>18</v>
      </c>
      <c r="J39" s="6">
        <v>8</v>
      </c>
      <c r="K39" s="17">
        <v>8</v>
      </c>
      <c r="L39" s="6">
        <v>27</v>
      </c>
      <c r="M39" s="17">
        <v>27</v>
      </c>
      <c r="N39" s="6">
        <v>27</v>
      </c>
      <c r="O39" s="17">
        <v>10</v>
      </c>
      <c r="P39" s="6">
        <v>9</v>
      </c>
      <c r="Q39" s="18">
        <v>9</v>
      </c>
      <c r="S39" s="16">
        <v>8.6999999999999993</v>
      </c>
      <c r="T39" s="17">
        <v>8.6999999999999993</v>
      </c>
      <c r="U39" s="17">
        <v>14.8</v>
      </c>
      <c r="V39" s="17">
        <v>14.8</v>
      </c>
      <c r="W39" s="17">
        <v>14.8</v>
      </c>
      <c r="X39" s="18">
        <v>14.8</v>
      </c>
      <c r="Z39" s="37">
        <v>16</v>
      </c>
      <c r="AA39" s="17">
        <v>16</v>
      </c>
      <c r="AB39" s="18">
        <v>16</v>
      </c>
      <c r="AD39" s="37">
        <v>8</v>
      </c>
      <c r="AE39" s="17">
        <v>8</v>
      </c>
      <c r="AF39" s="17">
        <v>27</v>
      </c>
      <c r="AG39" s="17">
        <v>27</v>
      </c>
      <c r="AH39" s="17">
        <v>27</v>
      </c>
      <c r="AI39" s="17">
        <v>10</v>
      </c>
      <c r="AJ39" s="17">
        <v>9</v>
      </c>
      <c r="AK39" s="18">
        <v>9</v>
      </c>
    </row>
    <row r="40" spans="2:37" x14ac:dyDescent="0.25">
      <c r="B40" s="32" t="s">
        <v>76</v>
      </c>
      <c r="C40" s="51"/>
      <c r="D40" s="37">
        <v>3</v>
      </c>
      <c r="E40" s="6">
        <v>3.5</v>
      </c>
      <c r="F40" s="6">
        <v>3.5</v>
      </c>
      <c r="G40" s="50">
        <v>3.5</v>
      </c>
      <c r="I40" s="38">
        <v>0.9</v>
      </c>
      <c r="J40" s="6">
        <v>0.9</v>
      </c>
      <c r="K40" s="17">
        <v>0.9</v>
      </c>
      <c r="L40" s="6">
        <v>1</v>
      </c>
      <c r="M40" s="17">
        <v>1</v>
      </c>
      <c r="N40" s="6">
        <v>1</v>
      </c>
      <c r="O40" s="17">
        <v>1.3</v>
      </c>
      <c r="P40" s="6">
        <v>1.3</v>
      </c>
      <c r="Q40" s="18">
        <v>1.3</v>
      </c>
      <c r="S40" s="16">
        <v>1.2</v>
      </c>
      <c r="T40" s="17">
        <v>1.2</v>
      </c>
      <c r="U40" s="17">
        <v>1</v>
      </c>
      <c r="V40" s="17">
        <v>1.2</v>
      </c>
      <c r="W40" s="17">
        <v>1.3</v>
      </c>
      <c r="X40" s="18">
        <v>1.5</v>
      </c>
      <c r="Z40" s="37">
        <v>1.3</v>
      </c>
      <c r="AA40" s="17">
        <v>1.5</v>
      </c>
      <c r="AB40" s="18">
        <v>1.5</v>
      </c>
      <c r="AD40" s="37">
        <v>1.2</v>
      </c>
      <c r="AE40" s="17">
        <v>1.2</v>
      </c>
      <c r="AF40" s="17">
        <v>1.2</v>
      </c>
      <c r="AG40" s="17">
        <v>1.3</v>
      </c>
      <c r="AH40" s="17">
        <v>1.3</v>
      </c>
      <c r="AI40" s="17">
        <v>1.4</v>
      </c>
      <c r="AJ40" s="17">
        <v>1.5</v>
      </c>
      <c r="AK40" s="18">
        <v>1.5</v>
      </c>
    </row>
    <row r="41" spans="2:37" x14ac:dyDescent="0.25">
      <c r="B41" s="32" t="s">
        <v>77</v>
      </c>
      <c r="C41" s="51"/>
      <c r="D41" s="37">
        <v>15</v>
      </c>
      <c r="E41" s="6">
        <v>20</v>
      </c>
      <c r="F41" s="6">
        <v>20</v>
      </c>
      <c r="G41" s="50">
        <v>20</v>
      </c>
      <c r="I41" s="38">
        <v>8</v>
      </c>
      <c r="J41" s="6">
        <v>8</v>
      </c>
      <c r="K41" s="6">
        <v>8</v>
      </c>
      <c r="L41" s="6">
        <v>12</v>
      </c>
      <c r="M41" s="17">
        <v>11</v>
      </c>
      <c r="N41" s="6">
        <v>11</v>
      </c>
      <c r="O41" s="17">
        <v>13</v>
      </c>
      <c r="P41" s="6">
        <v>12</v>
      </c>
      <c r="Q41" s="18">
        <v>12</v>
      </c>
      <c r="S41" s="16">
        <v>7</v>
      </c>
      <c r="T41" s="17">
        <v>7</v>
      </c>
      <c r="U41" s="17">
        <v>7</v>
      </c>
      <c r="V41" s="17">
        <v>7</v>
      </c>
      <c r="W41" s="17">
        <v>13</v>
      </c>
      <c r="X41" s="18">
        <v>13</v>
      </c>
      <c r="Z41" s="37">
        <v>10.1</v>
      </c>
      <c r="AA41" s="17">
        <v>11.7</v>
      </c>
      <c r="AB41" s="18">
        <v>13</v>
      </c>
      <c r="AD41" s="37">
        <v>8</v>
      </c>
      <c r="AE41" s="17">
        <v>8</v>
      </c>
      <c r="AF41" s="17">
        <v>10</v>
      </c>
      <c r="AG41" s="17">
        <v>11</v>
      </c>
      <c r="AH41" s="17">
        <v>11</v>
      </c>
      <c r="AI41" s="17">
        <v>11</v>
      </c>
      <c r="AJ41" s="17">
        <v>12</v>
      </c>
      <c r="AK41" s="18">
        <v>12</v>
      </c>
    </row>
    <row r="42" spans="2:37" ht="24" x14ac:dyDescent="0.25">
      <c r="B42" s="32" t="s">
        <v>78</v>
      </c>
      <c r="C42" s="51"/>
      <c r="D42" s="37">
        <v>2.5</v>
      </c>
      <c r="E42" s="6">
        <v>3</v>
      </c>
      <c r="F42" s="6">
        <v>3</v>
      </c>
      <c r="G42" s="50">
        <v>3</v>
      </c>
      <c r="I42" s="38">
        <v>1.8</v>
      </c>
      <c r="J42" s="6">
        <v>1.8</v>
      </c>
      <c r="K42" s="6">
        <v>1.8</v>
      </c>
      <c r="L42" s="6">
        <v>2</v>
      </c>
      <c r="M42" s="17">
        <v>2</v>
      </c>
      <c r="N42" s="6">
        <v>2</v>
      </c>
      <c r="O42" s="17">
        <v>2.6</v>
      </c>
      <c r="P42" s="6">
        <v>2.6</v>
      </c>
      <c r="Q42" s="18">
        <v>2.6</v>
      </c>
      <c r="S42" s="16">
        <v>1.4</v>
      </c>
      <c r="T42" s="17">
        <v>1.4</v>
      </c>
      <c r="U42" s="17">
        <v>0.9</v>
      </c>
      <c r="V42" s="17">
        <v>1.4</v>
      </c>
      <c r="W42" s="17">
        <v>0.9</v>
      </c>
      <c r="X42" s="18">
        <v>1.4</v>
      </c>
      <c r="Z42" s="37">
        <v>3</v>
      </c>
      <c r="AA42" s="17">
        <v>3</v>
      </c>
      <c r="AB42" s="18">
        <v>3</v>
      </c>
      <c r="AD42" s="37">
        <v>5</v>
      </c>
      <c r="AE42" s="17">
        <v>5</v>
      </c>
      <c r="AF42" s="17">
        <v>5</v>
      </c>
      <c r="AG42" s="17">
        <v>5</v>
      </c>
      <c r="AH42" s="17">
        <v>5</v>
      </c>
      <c r="AI42" s="17">
        <v>5</v>
      </c>
      <c r="AJ42" s="17">
        <v>5</v>
      </c>
      <c r="AK42" s="18">
        <v>5</v>
      </c>
    </row>
    <row r="43" spans="2:37" x14ac:dyDescent="0.25">
      <c r="B43" s="32" t="s">
        <v>79</v>
      </c>
      <c r="C43" s="51"/>
      <c r="D43" s="37">
        <v>150</v>
      </c>
      <c r="E43" s="6">
        <v>220</v>
      </c>
      <c r="F43" s="6">
        <v>220</v>
      </c>
      <c r="G43" s="50">
        <v>220</v>
      </c>
      <c r="I43" s="38">
        <v>150</v>
      </c>
      <c r="J43" s="6">
        <v>150</v>
      </c>
      <c r="K43" s="17">
        <v>150</v>
      </c>
      <c r="L43" s="6">
        <v>220</v>
      </c>
      <c r="M43" s="17">
        <v>220</v>
      </c>
      <c r="N43" s="6">
        <v>220</v>
      </c>
      <c r="O43" s="17">
        <v>290</v>
      </c>
      <c r="P43" s="6">
        <v>290</v>
      </c>
      <c r="Q43" s="18">
        <v>290</v>
      </c>
      <c r="S43" s="16">
        <v>140</v>
      </c>
      <c r="T43" s="17">
        <v>140</v>
      </c>
      <c r="U43" s="17">
        <v>140</v>
      </c>
      <c r="V43" s="17">
        <v>140</v>
      </c>
      <c r="W43" s="17">
        <v>140</v>
      </c>
      <c r="X43" s="18">
        <v>140</v>
      </c>
      <c r="Z43" s="37">
        <v>150</v>
      </c>
      <c r="AA43" s="17">
        <v>200</v>
      </c>
      <c r="AB43" s="18">
        <v>200</v>
      </c>
      <c r="AD43" s="37">
        <v>150</v>
      </c>
      <c r="AE43" s="17">
        <v>150</v>
      </c>
      <c r="AF43" s="17">
        <v>220</v>
      </c>
      <c r="AG43" s="17">
        <v>220</v>
      </c>
      <c r="AH43" s="17">
        <v>220</v>
      </c>
      <c r="AI43" s="17">
        <v>370</v>
      </c>
      <c r="AJ43" s="17">
        <v>270</v>
      </c>
      <c r="AK43" s="18">
        <v>270</v>
      </c>
    </row>
    <row r="44" spans="2:37" ht="24" x14ac:dyDescent="0.25">
      <c r="B44" s="32" t="s">
        <v>80</v>
      </c>
      <c r="C44" s="51"/>
      <c r="D44" s="37">
        <v>45</v>
      </c>
      <c r="E44" s="6">
        <v>50</v>
      </c>
      <c r="F44" s="6">
        <v>50</v>
      </c>
      <c r="G44" s="50">
        <v>50</v>
      </c>
      <c r="I44" s="38">
        <v>45</v>
      </c>
      <c r="J44" s="6">
        <v>45</v>
      </c>
      <c r="K44" s="17">
        <v>45</v>
      </c>
      <c r="L44" s="6">
        <v>50</v>
      </c>
      <c r="M44" s="17">
        <v>50</v>
      </c>
      <c r="N44" s="6">
        <v>50</v>
      </c>
      <c r="O44" s="17">
        <v>50</v>
      </c>
      <c r="P44" s="6">
        <v>50</v>
      </c>
      <c r="Q44" s="18">
        <v>50</v>
      </c>
      <c r="S44" s="16">
        <v>50</v>
      </c>
      <c r="T44" s="17">
        <v>50</v>
      </c>
      <c r="U44" s="17">
        <v>28</v>
      </c>
      <c r="V44" s="17">
        <v>50</v>
      </c>
      <c r="W44" s="17">
        <v>28</v>
      </c>
      <c r="X44" s="18">
        <v>50</v>
      </c>
      <c r="Z44" s="37">
        <v>65</v>
      </c>
      <c r="AA44" s="17">
        <v>65</v>
      </c>
      <c r="AB44" s="18">
        <v>65</v>
      </c>
      <c r="AD44" s="37">
        <v>45</v>
      </c>
      <c r="AE44" s="17">
        <v>45</v>
      </c>
      <c r="AF44" s="17">
        <v>50</v>
      </c>
      <c r="AG44" s="17">
        <v>50</v>
      </c>
      <c r="AH44" s="17">
        <v>50</v>
      </c>
      <c r="AI44" s="17">
        <v>50</v>
      </c>
      <c r="AJ44" s="17">
        <v>50</v>
      </c>
      <c r="AK44" s="18">
        <v>50</v>
      </c>
    </row>
    <row r="45" spans="2:37" x14ac:dyDescent="0.25">
      <c r="B45" s="32"/>
      <c r="C45" s="51"/>
      <c r="D45" s="37"/>
      <c r="E45" s="6"/>
      <c r="F45" s="6"/>
      <c r="G45" s="50"/>
      <c r="I45" s="38"/>
      <c r="J45" s="17"/>
      <c r="K45" s="17"/>
      <c r="L45" s="6"/>
      <c r="M45" s="17"/>
      <c r="N45" s="6"/>
      <c r="O45" s="17"/>
      <c r="P45" s="6"/>
      <c r="Q45" s="18"/>
      <c r="S45" s="16">
        <v>400</v>
      </c>
      <c r="T45" s="17">
        <v>400</v>
      </c>
      <c r="U45" s="17">
        <v>83</v>
      </c>
      <c r="V45" s="17">
        <v>400</v>
      </c>
      <c r="W45" s="17">
        <v>83</v>
      </c>
      <c r="X45" s="18">
        <v>400</v>
      </c>
      <c r="Z45" s="37"/>
      <c r="AA45" s="17"/>
      <c r="AB45" s="18"/>
      <c r="AD45" s="37"/>
      <c r="AE45" s="17"/>
      <c r="AF45" s="17"/>
      <c r="AG45" s="17"/>
      <c r="AH45" s="17"/>
      <c r="AI45" s="17"/>
      <c r="AJ45" s="17"/>
      <c r="AK45" s="18"/>
    </row>
    <row r="46" spans="2:37" x14ac:dyDescent="0.25">
      <c r="B46" s="32" t="s">
        <v>81</v>
      </c>
      <c r="C46" s="51"/>
      <c r="D46" s="37">
        <v>65</v>
      </c>
      <c r="E46" s="6">
        <v>65</v>
      </c>
      <c r="F46" s="6">
        <v>65</v>
      </c>
      <c r="G46" s="50">
        <v>65</v>
      </c>
      <c r="I46" s="38">
        <v>55</v>
      </c>
      <c r="J46" s="6">
        <v>55</v>
      </c>
      <c r="K46" s="17">
        <v>55</v>
      </c>
      <c r="L46" s="6">
        <v>60</v>
      </c>
      <c r="M46" s="17">
        <v>60</v>
      </c>
      <c r="N46" s="6">
        <v>60</v>
      </c>
      <c r="O46" s="17">
        <v>70</v>
      </c>
      <c r="P46" s="6">
        <v>70</v>
      </c>
      <c r="Q46" s="18">
        <v>70</v>
      </c>
      <c r="S46" s="16">
        <v>60</v>
      </c>
      <c r="T46" s="17">
        <v>60</v>
      </c>
      <c r="U46" s="17">
        <v>60</v>
      </c>
      <c r="V46" s="17">
        <v>60</v>
      </c>
      <c r="W46" s="17">
        <v>75</v>
      </c>
      <c r="X46" s="18">
        <v>75</v>
      </c>
      <c r="Z46" s="37">
        <v>70</v>
      </c>
      <c r="AA46" s="17">
        <v>70</v>
      </c>
      <c r="AB46" s="18">
        <v>85</v>
      </c>
      <c r="AD46" s="37">
        <v>60</v>
      </c>
      <c r="AE46" s="17">
        <v>60</v>
      </c>
      <c r="AF46" s="17">
        <v>65</v>
      </c>
      <c r="AG46" s="17">
        <v>65</v>
      </c>
      <c r="AH46" s="17">
        <v>65</v>
      </c>
      <c r="AI46" s="17">
        <v>75</v>
      </c>
      <c r="AJ46" s="17">
        <v>75</v>
      </c>
      <c r="AK46" s="18">
        <v>75</v>
      </c>
    </row>
    <row r="47" spans="2:37" ht="24" x14ac:dyDescent="0.25">
      <c r="B47" s="32" t="s">
        <v>82</v>
      </c>
      <c r="C47" s="51"/>
      <c r="D47" s="37">
        <v>30</v>
      </c>
      <c r="E47" s="6">
        <v>3</v>
      </c>
      <c r="F47" s="6">
        <v>3</v>
      </c>
      <c r="G47" s="50">
        <v>3</v>
      </c>
      <c r="I47" s="38">
        <v>25</v>
      </c>
      <c r="J47" s="17">
        <v>20</v>
      </c>
      <c r="K47" s="17">
        <v>20</v>
      </c>
      <c r="L47" s="6">
        <v>29</v>
      </c>
      <c r="M47" s="17">
        <v>30</v>
      </c>
      <c r="N47" s="6">
        <v>30</v>
      </c>
      <c r="O47" s="17">
        <v>44</v>
      </c>
      <c r="P47" s="6">
        <v>45</v>
      </c>
      <c r="Q47" s="18">
        <v>45</v>
      </c>
      <c r="S47" s="16">
        <v>25</v>
      </c>
      <c r="T47" s="17">
        <v>25</v>
      </c>
      <c r="U47" s="17">
        <v>5.6</v>
      </c>
      <c r="V47" s="17">
        <v>25</v>
      </c>
      <c r="W47" s="17">
        <v>5.6</v>
      </c>
      <c r="X47" s="18">
        <v>25</v>
      </c>
      <c r="Z47" s="37"/>
      <c r="AA47" s="17"/>
      <c r="AB47" s="18"/>
      <c r="AD47" s="37">
        <v>25</v>
      </c>
      <c r="AE47" s="17">
        <v>25</v>
      </c>
      <c r="AF47" s="17">
        <v>30</v>
      </c>
      <c r="AG47" s="17">
        <v>30</v>
      </c>
      <c r="AH47" s="17">
        <v>30</v>
      </c>
      <c r="AI47" s="17">
        <v>45</v>
      </c>
      <c r="AJ47" s="17">
        <v>45</v>
      </c>
      <c r="AK47" s="18">
        <v>45</v>
      </c>
    </row>
    <row r="48" spans="2:37" ht="15.75" thickBot="1" x14ac:dyDescent="0.3">
      <c r="B48" s="35"/>
      <c r="C48" s="54"/>
      <c r="D48" s="55"/>
      <c r="E48" s="45"/>
      <c r="F48" s="45"/>
      <c r="G48" s="56"/>
      <c r="I48" s="60"/>
      <c r="J48" s="45"/>
      <c r="K48" s="45"/>
      <c r="L48" s="45"/>
      <c r="M48" s="45"/>
      <c r="N48" s="45"/>
      <c r="O48" s="45"/>
      <c r="P48" s="45"/>
      <c r="Q48" s="56"/>
      <c r="S48" s="3" t="s">
        <v>39</v>
      </c>
      <c r="T48" s="45" t="s">
        <v>39</v>
      </c>
      <c r="U48" s="56">
        <v>56</v>
      </c>
      <c r="V48" s="45"/>
      <c r="W48" s="45">
        <v>56</v>
      </c>
      <c r="X48" s="3" t="s">
        <v>39</v>
      </c>
      <c r="Z48" s="60"/>
      <c r="AA48" s="45"/>
      <c r="AB48" s="56"/>
      <c r="AD48" s="60"/>
      <c r="AE48" s="45"/>
      <c r="AF48" s="45"/>
      <c r="AG48" s="45"/>
      <c r="AH48" s="45"/>
      <c r="AI48" s="45"/>
      <c r="AJ48" s="45"/>
      <c r="AK48" s="56"/>
    </row>
    <row r="49" ht="15.75" thickTop="1" x14ac:dyDescent="0.25"/>
  </sheetData>
  <mergeCells count="6">
    <mergeCell ref="AD4:AK4"/>
    <mergeCell ref="D4:G4"/>
    <mergeCell ref="I4:Q4"/>
    <mergeCell ref="S4:T4"/>
    <mergeCell ref="U4:X4"/>
    <mergeCell ref="Z4:AB4"/>
  </mergeCells>
  <conditionalFormatting sqref="D6:G46">
    <cfRule type="expression" dxfId="12" priority="3">
      <formula>$E6&lt;$B8</formula>
    </cfRule>
  </conditionalFormatting>
  <conditionalFormatting sqref="D47:G48">
    <cfRule type="expression" dxfId="11" priority="2">
      <formula>$E47&lt;#REF!</formula>
    </cfRule>
  </conditionalFormatting>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5807-FCB0-4450-832F-C5B802C1EEE9}">
  <sheetPr codeName="Sheet8">
    <tabColor theme="4" tint="-0.249977111117893"/>
    <pageSetUpPr fitToPage="1"/>
  </sheetPr>
  <dimension ref="A1:AE80"/>
  <sheetViews>
    <sheetView zoomScaleNormal="100" workbookViewId="0">
      <selection activeCell="C7" sqref="C7"/>
    </sheetView>
  </sheetViews>
  <sheetFormatPr defaultRowHeight="15" x14ac:dyDescent="0.25"/>
  <cols>
    <col min="1" max="1" width="4.42578125" style="177" customWidth="1"/>
    <col min="2" max="2" width="18" customWidth="1"/>
    <col min="3" max="3" width="19.42578125" customWidth="1"/>
    <col min="4" max="4" width="19" customWidth="1"/>
    <col min="5" max="5" width="27.5703125" customWidth="1"/>
    <col min="6" max="6" width="15.42578125" style="3" customWidth="1"/>
    <col min="7" max="7" width="14.5703125" customWidth="1"/>
    <col min="8" max="8" width="9.42578125" customWidth="1"/>
    <col min="9" max="9" width="7" customWidth="1"/>
    <col min="10" max="10" width="13.42578125" customWidth="1"/>
    <col min="11" max="11" width="11.42578125" customWidth="1"/>
    <col min="12" max="12" width="9.5703125" customWidth="1"/>
    <col min="13" max="13" width="11.42578125" customWidth="1"/>
    <col min="14" max="14" width="9.42578125" customWidth="1"/>
    <col min="15" max="15" width="10.5703125" customWidth="1"/>
    <col min="16" max="16" width="3.5703125" customWidth="1"/>
    <col min="17" max="607" width="9.42578125" customWidth="1"/>
  </cols>
  <sheetData>
    <row r="1" spans="1:25" ht="14.85" customHeight="1" x14ac:dyDescent="0.25">
      <c r="A1" s="251"/>
      <c r="B1" s="467" t="s">
        <v>376</v>
      </c>
      <c r="C1" s="467"/>
      <c r="D1" s="467"/>
      <c r="E1" s="467"/>
      <c r="F1" s="467"/>
      <c r="G1" s="467"/>
      <c r="H1" s="467"/>
      <c r="I1" s="467"/>
      <c r="J1" s="467"/>
      <c r="K1" s="467"/>
      <c r="L1" s="467"/>
      <c r="M1" s="467"/>
      <c r="N1" s="467"/>
      <c r="O1" s="467"/>
      <c r="P1" s="467"/>
      <c r="Q1" s="177"/>
      <c r="R1" s="177"/>
      <c r="S1" s="177"/>
      <c r="T1" s="177"/>
      <c r="U1" s="177"/>
      <c r="V1" s="177"/>
      <c r="W1" s="177"/>
      <c r="X1" s="177"/>
      <c r="Y1" s="177"/>
    </row>
    <row r="2" spans="1:25" ht="14.85" customHeight="1" x14ac:dyDescent="0.25">
      <c r="A2" s="251"/>
      <c r="B2" s="467"/>
      <c r="C2" s="467"/>
      <c r="D2" s="467"/>
      <c r="E2" s="467"/>
      <c r="F2" s="467"/>
      <c r="G2" s="467"/>
      <c r="H2" s="467"/>
      <c r="I2" s="467"/>
      <c r="J2" s="467"/>
      <c r="K2" s="467"/>
      <c r="L2" s="467"/>
      <c r="M2" s="467"/>
      <c r="N2" s="467"/>
      <c r="O2" s="467"/>
      <c r="P2" s="467"/>
      <c r="Q2" s="177"/>
      <c r="R2" s="177"/>
      <c r="S2" s="177"/>
      <c r="T2" s="177"/>
      <c r="U2" s="177"/>
      <c r="V2" s="177"/>
      <c r="W2" s="177"/>
      <c r="X2" s="177"/>
      <c r="Y2" s="177"/>
    </row>
    <row r="3" spans="1:25" ht="14.85" customHeight="1" x14ac:dyDescent="0.25">
      <c r="A3" s="251"/>
      <c r="B3" s="467"/>
      <c r="C3" s="467"/>
      <c r="D3" s="467"/>
      <c r="E3" s="467"/>
      <c r="F3" s="467"/>
      <c r="G3" s="467"/>
      <c r="H3" s="467"/>
      <c r="I3" s="467"/>
      <c r="J3" s="467"/>
      <c r="K3" s="467"/>
      <c r="L3" s="467"/>
      <c r="M3" s="467"/>
      <c r="N3" s="467"/>
      <c r="O3" s="467"/>
      <c r="P3" s="467"/>
      <c r="Q3" s="177"/>
      <c r="R3" s="177"/>
      <c r="S3" s="177"/>
      <c r="T3" s="177"/>
      <c r="U3" s="177"/>
      <c r="V3" s="177"/>
      <c r="W3" s="177"/>
      <c r="X3" s="177"/>
      <c r="Y3" s="177"/>
    </row>
    <row r="4" spans="1:25" ht="15" customHeight="1" x14ac:dyDescent="0.25">
      <c r="A4" s="251"/>
      <c r="B4" s="467"/>
      <c r="C4" s="467"/>
      <c r="D4" s="467"/>
      <c r="E4" s="467"/>
      <c r="F4" s="467"/>
      <c r="G4" s="467"/>
      <c r="H4" s="467"/>
      <c r="I4" s="467"/>
      <c r="J4" s="467"/>
      <c r="K4" s="467"/>
      <c r="L4" s="467"/>
      <c r="M4" s="467"/>
      <c r="N4" s="467"/>
      <c r="O4" s="467"/>
      <c r="P4" s="467"/>
      <c r="Q4" s="177"/>
      <c r="R4" s="177"/>
      <c r="S4" s="177"/>
      <c r="T4" s="177"/>
      <c r="U4" s="177"/>
      <c r="V4" s="177"/>
      <c r="W4" s="177"/>
      <c r="X4" s="177"/>
      <c r="Y4" s="177"/>
    </row>
    <row r="5" spans="1:25" ht="15" customHeight="1" x14ac:dyDescent="0.25">
      <c r="A5" s="231"/>
      <c r="B5" s="468" t="s">
        <v>302</v>
      </c>
      <c r="C5" s="468"/>
      <c r="D5" s="468"/>
      <c r="E5" s="468"/>
      <c r="F5" s="468"/>
      <c r="G5" s="468"/>
      <c r="H5" s="468"/>
      <c r="I5" s="468"/>
      <c r="J5" s="468"/>
      <c r="K5" s="468"/>
      <c r="L5" s="468"/>
      <c r="M5" s="468"/>
      <c r="N5" s="468"/>
      <c r="O5" s="468"/>
      <c r="P5" s="468"/>
      <c r="Q5" s="177"/>
      <c r="R5" s="177"/>
      <c r="S5" s="177"/>
      <c r="T5" s="177"/>
      <c r="U5" s="177"/>
      <c r="V5" s="177"/>
      <c r="W5" s="177"/>
      <c r="X5" s="177"/>
      <c r="Y5" s="177"/>
    </row>
    <row r="6" spans="1:25" ht="9.6" customHeight="1" x14ac:dyDescent="0.25">
      <c r="A6" s="231"/>
      <c r="B6" s="468"/>
      <c r="C6" s="468"/>
      <c r="D6" s="468"/>
      <c r="E6" s="468"/>
      <c r="F6" s="468"/>
      <c r="G6" s="468"/>
      <c r="H6" s="468"/>
      <c r="I6" s="468"/>
      <c r="J6" s="468"/>
      <c r="K6" s="468"/>
      <c r="L6" s="468"/>
      <c r="M6" s="468"/>
      <c r="N6" s="468"/>
      <c r="O6" s="468"/>
      <c r="P6" s="468"/>
      <c r="Q6" s="197"/>
      <c r="R6" s="177"/>
      <c r="S6" s="177"/>
      <c r="T6" s="177"/>
      <c r="U6" s="177"/>
      <c r="V6" s="177"/>
      <c r="W6" s="177"/>
      <c r="X6" s="177"/>
      <c r="Y6" s="177"/>
    </row>
    <row r="7" spans="1:25" ht="34.5" customHeight="1" x14ac:dyDescent="0.25">
      <c r="B7" s="176"/>
      <c r="C7" s="176"/>
      <c r="D7" s="176"/>
      <c r="E7" s="176"/>
      <c r="F7" s="176"/>
      <c r="G7" s="176"/>
      <c r="H7" s="176"/>
      <c r="I7" s="176"/>
      <c r="J7" s="176"/>
      <c r="K7" s="176"/>
      <c r="L7" s="176"/>
      <c r="M7" s="176"/>
      <c r="N7" s="176"/>
      <c r="O7" s="176"/>
      <c r="P7" s="176"/>
      <c r="Q7" s="176"/>
      <c r="R7" s="176"/>
      <c r="S7" s="176"/>
      <c r="T7" s="176"/>
      <c r="U7" s="176"/>
      <c r="V7" s="176"/>
      <c r="W7" s="177"/>
      <c r="X7" s="177"/>
      <c r="Y7" s="177"/>
    </row>
    <row r="8" spans="1:25" ht="60" customHeight="1" thickBot="1" x14ac:dyDescent="0.3">
      <c r="A8" s="142"/>
      <c r="B8" s="168" t="s">
        <v>285</v>
      </c>
      <c r="C8" s="428" t="s">
        <v>286</v>
      </c>
      <c r="D8" s="428"/>
      <c r="E8" s="428"/>
      <c r="F8" s="177"/>
      <c r="G8" s="177"/>
      <c r="H8" s="177"/>
      <c r="I8" s="177"/>
      <c r="J8" s="177"/>
      <c r="K8" s="177"/>
      <c r="L8" s="177"/>
      <c r="M8" s="177"/>
      <c r="N8" s="177"/>
      <c r="O8" s="177"/>
      <c r="P8" s="177"/>
      <c r="Q8" s="177"/>
      <c r="R8" s="177"/>
      <c r="S8" s="176"/>
      <c r="T8" s="176"/>
      <c r="U8" s="176"/>
      <c r="V8" s="176"/>
      <c r="W8" s="177"/>
      <c r="X8" s="177"/>
      <c r="Y8" s="177"/>
    </row>
    <row r="9" spans="1:25" ht="45.6" customHeight="1" thickBot="1" x14ac:dyDescent="0.3">
      <c r="B9" s="176"/>
      <c r="C9" s="470" t="s">
        <v>287</v>
      </c>
      <c r="D9" s="471"/>
      <c r="E9" s="175" t="s">
        <v>288</v>
      </c>
      <c r="F9" s="179"/>
      <c r="G9" s="177"/>
      <c r="H9" s="177"/>
      <c r="I9" s="177"/>
      <c r="J9" s="177"/>
      <c r="K9" s="177"/>
      <c r="L9" s="177"/>
      <c r="M9" s="177"/>
      <c r="N9" s="177"/>
      <c r="O9" s="176"/>
      <c r="P9" s="176"/>
      <c r="Q9" s="176"/>
      <c r="R9" s="176"/>
      <c r="S9" s="176"/>
      <c r="T9" s="176"/>
      <c r="U9" s="176"/>
      <c r="V9" s="176"/>
      <c r="W9" s="177"/>
      <c r="X9" s="177"/>
      <c r="Y9" s="177"/>
    </row>
    <row r="10" spans="1:25" ht="42" customHeight="1" thickBot="1" x14ac:dyDescent="0.3">
      <c r="B10" s="178">
        <f>VLOOKUP(C10,'Custom Products'!A54:D74,2,FALSE)</f>
        <v>4</v>
      </c>
      <c r="C10" s="342" t="s">
        <v>101</v>
      </c>
      <c r="D10" s="174" t="str">
        <f>_xlfn.XLOOKUP(C10,Product_names[Products],Product_names[Cell Name])</f>
        <v>sphere</v>
      </c>
      <c r="E10" s="262"/>
      <c r="F10" s="179"/>
      <c r="G10" s="177"/>
      <c r="H10" s="177"/>
      <c r="I10" s="177"/>
      <c r="J10" s="177"/>
      <c r="K10" s="177"/>
      <c r="L10" s="177"/>
      <c r="M10" s="177"/>
      <c r="N10" s="177"/>
      <c r="O10" s="176"/>
      <c r="P10" s="176"/>
      <c r="Q10" s="176"/>
      <c r="R10" s="176"/>
      <c r="S10" s="176"/>
      <c r="T10" s="176"/>
      <c r="U10" s="176"/>
      <c r="V10" s="176"/>
      <c r="W10" s="177"/>
      <c r="X10" s="177"/>
      <c r="Y10" s="177"/>
    </row>
    <row r="11" spans="1:25" ht="42" customHeight="1" thickBot="1" x14ac:dyDescent="0.3">
      <c r="B11" s="178">
        <f>VLOOKUP(C11,'Custom Products'!A55:D75,2,FALSE)</f>
        <v>10</v>
      </c>
      <c r="C11" s="342" t="s">
        <v>103</v>
      </c>
      <c r="D11" s="174" t="str">
        <f>_xlfn.XLOOKUP(C11,Product_names[Products],Product_names[Cell Name])</f>
        <v>express_plus</v>
      </c>
      <c r="E11" s="263"/>
      <c r="F11" s="179"/>
      <c r="G11" s="179"/>
      <c r="H11" s="176"/>
      <c r="I11" s="176"/>
      <c r="J11" s="176"/>
      <c r="K11" s="176"/>
      <c r="L11" s="176"/>
      <c r="M11" s="176"/>
      <c r="N11" s="176"/>
      <c r="O11" s="176"/>
      <c r="P11" s="176"/>
      <c r="Q11" s="176"/>
      <c r="R11" s="176"/>
      <c r="S11" s="176"/>
      <c r="T11" s="176"/>
      <c r="U11" s="176"/>
      <c r="V11" s="176"/>
      <c r="W11" s="177"/>
      <c r="X11" s="177"/>
      <c r="Y11" s="177"/>
    </row>
    <row r="12" spans="1:25" ht="41.85" customHeight="1" thickBot="1" x14ac:dyDescent="0.3">
      <c r="B12" s="178">
        <f>VLOOKUP(C12,'Custom Products'!A57:D76,2,FALSE)</f>
        <v>12</v>
      </c>
      <c r="C12" s="342" t="s">
        <v>89</v>
      </c>
      <c r="D12" s="174" t="str">
        <f>_xlfn.XLOOKUP(C12,Product_names[Products],Product_names[Cell Name])</f>
        <v>cooler</v>
      </c>
      <c r="E12" s="263"/>
      <c r="F12" s="179"/>
      <c r="G12" s="179"/>
      <c r="H12" s="176"/>
      <c r="I12" s="176"/>
      <c r="J12" s="176"/>
      <c r="K12" s="176"/>
      <c r="L12" s="176"/>
      <c r="M12" s="176"/>
      <c r="N12" s="176"/>
      <c r="O12" s="176"/>
      <c r="P12" s="176"/>
      <c r="Q12" s="176"/>
      <c r="R12" s="176"/>
      <c r="S12" s="176"/>
      <c r="T12" s="176"/>
      <c r="U12" s="176"/>
      <c r="V12" s="176"/>
      <c r="W12" s="177"/>
      <c r="X12" s="177"/>
      <c r="Y12" s="177"/>
    </row>
    <row r="13" spans="1:25" s="166" customFormat="1" ht="15.6" customHeight="1" x14ac:dyDescent="0.25">
      <c r="A13" s="151"/>
      <c r="B13" s="179"/>
      <c r="C13" s="179"/>
      <c r="D13" s="179"/>
      <c r="E13" s="179"/>
      <c r="F13" s="179"/>
      <c r="G13" s="179"/>
      <c r="H13" s="179"/>
      <c r="I13" s="179"/>
      <c r="J13" s="179"/>
      <c r="K13" s="179"/>
      <c r="L13" s="179"/>
      <c r="M13" s="179"/>
      <c r="N13" s="179"/>
      <c r="O13" s="179"/>
      <c r="P13" s="179"/>
      <c r="Q13" s="179"/>
      <c r="R13" s="179"/>
      <c r="S13" s="179"/>
      <c r="T13" s="179"/>
      <c r="U13" s="179"/>
      <c r="V13" s="179"/>
      <c r="W13" s="151"/>
      <c r="X13" s="151"/>
      <c r="Y13" s="151"/>
    </row>
    <row r="14" spans="1:25" s="166" customFormat="1" ht="42" customHeight="1" x14ac:dyDescent="0.25">
      <c r="A14" s="252"/>
      <c r="B14" s="168" t="s">
        <v>289</v>
      </c>
      <c r="C14" s="428" t="s">
        <v>412</v>
      </c>
      <c r="D14" s="428"/>
      <c r="E14" s="428"/>
      <c r="F14" s="177"/>
      <c r="G14" s="177"/>
      <c r="H14" s="177"/>
      <c r="I14" s="177"/>
      <c r="J14" s="177"/>
      <c r="K14" s="177"/>
      <c r="L14" s="177"/>
      <c r="M14" s="177"/>
      <c r="N14" s="177"/>
      <c r="O14" s="177"/>
      <c r="P14" s="177"/>
      <c r="Q14" s="177"/>
      <c r="R14" s="177"/>
      <c r="S14" s="179"/>
      <c r="T14" s="179"/>
      <c r="U14" s="179"/>
      <c r="V14" s="179"/>
      <c r="W14" s="151"/>
      <c r="X14" s="151"/>
      <c r="Y14" s="151"/>
    </row>
    <row r="15" spans="1:25" s="166" customFormat="1" ht="24" customHeight="1" x14ac:dyDescent="0.25">
      <c r="A15" s="151"/>
      <c r="B15" s="179"/>
      <c r="C15" s="469" t="s">
        <v>113</v>
      </c>
      <c r="D15" s="469"/>
      <c r="E15" s="165" t="s">
        <v>411</v>
      </c>
      <c r="F15" s="180"/>
      <c r="G15" s="180"/>
      <c r="H15" s="180"/>
      <c r="I15" s="180"/>
      <c r="J15" s="180"/>
      <c r="K15" s="180"/>
      <c r="L15" s="180"/>
      <c r="M15" s="180"/>
      <c r="N15" s="180"/>
      <c r="O15" s="180"/>
      <c r="P15" s="180"/>
      <c r="Q15" s="180"/>
      <c r="R15" s="180"/>
      <c r="S15" s="179"/>
      <c r="T15" s="179"/>
      <c r="U15" s="179"/>
      <c r="V15" s="179"/>
      <c r="W15" s="151"/>
      <c r="X15" s="151"/>
      <c r="Y15" s="151"/>
    </row>
    <row r="16" spans="1:25" s="166" customFormat="1" ht="24" customHeight="1" x14ac:dyDescent="0.25">
      <c r="A16" s="151"/>
      <c r="B16" s="179"/>
      <c r="C16" s="469" t="s">
        <v>114</v>
      </c>
      <c r="D16" s="469"/>
      <c r="E16" s="165" t="s">
        <v>411</v>
      </c>
      <c r="F16" s="180"/>
      <c r="G16" s="180"/>
      <c r="H16" s="180"/>
      <c r="I16" s="180"/>
      <c r="J16" s="180"/>
      <c r="K16" s="180"/>
      <c r="L16" s="180"/>
      <c r="M16" s="180"/>
      <c r="N16" s="180"/>
      <c r="O16" s="180"/>
      <c r="P16" s="180"/>
      <c r="Q16" s="180"/>
      <c r="R16" s="180"/>
      <c r="S16" s="179"/>
      <c r="T16" s="179"/>
      <c r="U16" s="179"/>
      <c r="V16" s="179"/>
      <c r="W16" s="151"/>
      <c r="X16" s="151"/>
      <c r="Y16" s="151"/>
    </row>
    <row r="17" spans="1:25" s="166" customFormat="1" ht="24" customHeight="1" x14ac:dyDescent="0.25">
      <c r="A17" s="151"/>
      <c r="B17" s="179"/>
      <c r="C17" s="469" t="s">
        <v>291</v>
      </c>
      <c r="D17" s="469"/>
      <c r="E17" s="165" t="s">
        <v>411</v>
      </c>
      <c r="F17" s="180"/>
      <c r="G17" s="180"/>
      <c r="H17" s="180"/>
      <c r="I17" s="180"/>
      <c r="J17" s="180"/>
      <c r="K17" s="180"/>
      <c r="L17" s="180"/>
      <c r="M17" s="180"/>
      <c r="N17" s="180"/>
      <c r="O17" s="180"/>
      <c r="P17" s="180"/>
      <c r="Q17" s="180"/>
      <c r="R17" s="180"/>
      <c r="S17" s="179"/>
      <c r="T17" s="179"/>
      <c r="U17" s="179"/>
      <c r="V17" s="179"/>
      <c r="W17" s="151"/>
      <c r="X17" s="151"/>
      <c r="Y17" s="151"/>
    </row>
    <row r="18" spans="1:25" s="166" customFormat="1" ht="21.6" customHeight="1" x14ac:dyDescent="0.25">
      <c r="A18" s="151"/>
      <c r="B18" s="179"/>
      <c r="C18" s="469" t="s">
        <v>290</v>
      </c>
      <c r="D18" s="469"/>
      <c r="E18" s="165" t="s">
        <v>411</v>
      </c>
      <c r="F18" s="179"/>
      <c r="G18" s="179"/>
      <c r="H18" s="179"/>
      <c r="I18" s="179"/>
      <c r="J18" s="179"/>
      <c r="K18" s="179"/>
      <c r="L18" s="179"/>
      <c r="M18" s="179"/>
      <c r="N18" s="179"/>
      <c r="O18" s="179"/>
      <c r="P18" s="179"/>
      <c r="Q18" s="179"/>
      <c r="R18" s="179"/>
      <c r="S18" s="179"/>
      <c r="T18" s="179"/>
      <c r="U18" s="179"/>
      <c r="V18" s="179"/>
      <c r="W18" s="151"/>
      <c r="X18" s="151"/>
      <c r="Y18" s="151"/>
    </row>
    <row r="19" spans="1:25" s="166" customFormat="1" ht="26.1" customHeight="1" x14ac:dyDescent="0.25">
      <c r="A19" s="151"/>
      <c r="B19" s="179"/>
      <c r="C19" s="469" t="s">
        <v>292</v>
      </c>
      <c r="D19" s="469"/>
      <c r="E19" s="165" t="s">
        <v>411</v>
      </c>
      <c r="F19" s="179"/>
      <c r="G19" s="179"/>
      <c r="H19" s="179"/>
      <c r="I19" s="179"/>
      <c r="J19" s="179"/>
      <c r="K19" s="179"/>
      <c r="L19" s="179"/>
      <c r="M19" s="179"/>
      <c r="N19" s="179"/>
      <c r="O19" s="179"/>
      <c r="P19" s="179"/>
      <c r="Q19" s="179"/>
      <c r="R19" s="179"/>
      <c r="S19" s="179"/>
      <c r="T19" s="179"/>
      <c r="U19" s="179"/>
      <c r="V19" s="179"/>
      <c r="W19" s="151"/>
      <c r="X19" s="151"/>
      <c r="Y19" s="151"/>
    </row>
    <row r="20" spans="1:25" s="166" customFormat="1" ht="12.6" customHeight="1" x14ac:dyDescent="0.25">
      <c r="A20" s="151"/>
      <c r="B20" s="179"/>
      <c r="C20" s="179"/>
      <c r="D20" s="179"/>
      <c r="E20" s="179"/>
      <c r="F20" s="179"/>
      <c r="G20" s="179"/>
      <c r="H20" s="179"/>
      <c r="I20" s="179"/>
      <c r="J20" s="179"/>
      <c r="K20" s="179"/>
      <c r="L20" s="179"/>
      <c r="M20" s="179"/>
      <c r="N20" s="179"/>
      <c r="O20" s="179"/>
      <c r="P20" s="179"/>
      <c r="Q20" s="179"/>
      <c r="R20" s="179"/>
      <c r="S20" s="179"/>
      <c r="T20" s="179"/>
      <c r="U20" s="179"/>
      <c r="V20" s="179"/>
      <c r="W20" s="151"/>
      <c r="X20" s="151"/>
      <c r="Y20" s="151"/>
    </row>
    <row r="21" spans="1:25" s="166" customFormat="1" ht="12" customHeight="1" thickBot="1" x14ac:dyDescent="0.3">
      <c r="A21" s="147"/>
      <c r="B21" s="142"/>
      <c r="C21" s="142"/>
      <c r="D21" s="142"/>
      <c r="E21" s="142"/>
      <c r="F21" s="142"/>
      <c r="G21" s="142"/>
      <c r="H21" s="142"/>
      <c r="I21" s="142"/>
      <c r="J21" s="142"/>
      <c r="K21" s="142"/>
      <c r="L21" s="142"/>
      <c r="M21" s="142"/>
      <c r="N21" s="142"/>
      <c r="O21" s="142"/>
      <c r="P21" s="142"/>
      <c r="Q21" s="177"/>
      <c r="R21" s="177"/>
      <c r="S21" s="179"/>
      <c r="T21" s="179"/>
      <c r="U21" s="179"/>
      <c r="V21" s="179"/>
      <c r="W21" s="151"/>
      <c r="X21" s="151"/>
      <c r="Y21" s="151"/>
    </row>
    <row r="22" spans="1:25" s="166" customFormat="1" ht="23.85" customHeight="1" thickBot="1" x14ac:dyDescent="0.3">
      <c r="B22" s="240" t="s">
        <v>153</v>
      </c>
      <c r="C22" s="339" t="s">
        <v>388</v>
      </c>
      <c r="D22" s="341" t="s">
        <v>304</v>
      </c>
      <c r="E22" s="430" t="s">
        <v>157</v>
      </c>
      <c r="F22" s="423" t="s">
        <v>152</v>
      </c>
      <c r="G22" s="423"/>
      <c r="H22" s="415"/>
      <c r="I22" s="414" t="s">
        <v>299</v>
      </c>
      <c r="J22" s="415"/>
      <c r="K22" s="420" t="s">
        <v>300</v>
      </c>
      <c r="L22" s="414" t="s">
        <v>290</v>
      </c>
      <c r="M22" s="423"/>
      <c r="N22" s="415"/>
      <c r="O22" s="420" t="s">
        <v>220</v>
      </c>
      <c r="P22" s="142"/>
      <c r="Q22" s="177"/>
      <c r="R22" s="177"/>
      <c r="S22" s="179"/>
      <c r="T22" s="179"/>
      <c r="U22" s="179"/>
      <c r="V22" s="179"/>
      <c r="W22" s="151"/>
      <c r="X22" s="151"/>
      <c r="Y22" s="151"/>
    </row>
    <row r="23" spans="1:25" s="166" customFormat="1" ht="17.25" customHeight="1" thickBot="1" x14ac:dyDescent="0.3">
      <c r="A23" s="151"/>
      <c r="B23" s="309" t="s">
        <v>406</v>
      </c>
      <c r="C23" s="382" t="str">
        <f>_xlfn.CONCAT(C10," - ",E10)</f>
        <v xml:space="preserve">PKU sphere - </v>
      </c>
      <c r="D23" s="476">
        <f>SUM(E10:E12)</f>
        <v>0</v>
      </c>
      <c r="E23" s="431"/>
      <c r="F23" s="424"/>
      <c r="G23" s="424"/>
      <c r="H23" s="417"/>
      <c r="I23" s="416"/>
      <c r="J23" s="417"/>
      <c r="K23" s="421"/>
      <c r="L23" s="416"/>
      <c r="M23" s="424"/>
      <c r="N23" s="417"/>
      <c r="O23" s="421"/>
      <c r="P23" s="142"/>
      <c r="Q23" s="177"/>
      <c r="R23" s="177"/>
      <c r="S23" s="179"/>
      <c r="T23" s="179"/>
      <c r="U23" s="179"/>
      <c r="V23" s="179"/>
      <c r="W23" s="151"/>
      <c r="X23" s="151"/>
      <c r="Y23" s="151"/>
    </row>
    <row r="24" spans="1:25" s="166" customFormat="1" ht="17.25" customHeight="1" thickBot="1" x14ac:dyDescent="0.3">
      <c r="A24" s="151"/>
      <c r="B24" s="125" t="s">
        <v>408</v>
      </c>
      <c r="C24" s="382" t="str">
        <f>_xlfn.CONCAT(C11," - ",E11)</f>
        <v xml:space="preserve">PKU express plus - </v>
      </c>
      <c r="D24" s="476"/>
      <c r="E24" s="431"/>
      <c r="F24" s="425"/>
      <c r="G24" s="425"/>
      <c r="H24" s="419"/>
      <c r="I24" s="418"/>
      <c r="J24" s="419"/>
      <c r="K24" s="422"/>
      <c r="L24" s="418"/>
      <c r="M24" s="425"/>
      <c r="N24" s="419"/>
      <c r="O24" s="422"/>
      <c r="P24" s="142"/>
      <c r="Q24" s="177"/>
      <c r="R24" s="177"/>
      <c r="S24" s="179"/>
      <c r="T24" s="179"/>
      <c r="U24" s="179"/>
      <c r="V24" s="179"/>
      <c r="W24" s="151"/>
      <c r="X24" s="151"/>
      <c r="Y24" s="151"/>
    </row>
    <row r="25" spans="1:25" s="166" customFormat="1" ht="17.25" customHeight="1" thickBot="1" x14ac:dyDescent="0.3">
      <c r="A25" s="151"/>
      <c r="B25" s="126" t="s">
        <v>154</v>
      </c>
      <c r="C25" s="383" t="str">
        <f>_xlfn.CONCAT(C12," - ",E12)</f>
        <v xml:space="preserve">PKU cooler - </v>
      </c>
      <c r="D25" s="477"/>
      <c r="E25" s="431"/>
      <c r="F25" s="444" t="s">
        <v>293</v>
      </c>
      <c r="G25" s="446" t="s">
        <v>294</v>
      </c>
      <c r="H25" s="438" t="s">
        <v>295</v>
      </c>
      <c r="I25" s="444" t="s">
        <v>296</v>
      </c>
      <c r="J25" s="438" t="s">
        <v>297</v>
      </c>
      <c r="K25" s="420"/>
      <c r="L25" s="444" t="s">
        <v>298</v>
      </c>
      <c r="M25" s="446" t="s">
        <v>294</v>
      </c>
      <c r="N25" s="438" t="s">
        <v>295</v>
      </c>
      <c r="O25" s="420"/>
      <c r="P25" s="142"/>
      <c r="Q25" s="177"/>
      <c r="R25" s="177"/>
      <c r="S25" s="179"/>
      <c r="T25" s="179"/>
      <c r="U25" s="179"/>
      <c r="V25" s="179"/>
      <c r="W25" s="151"/>
      <c r="X25" s="151"/>
      <c r="Y25" s="151"/>
    </row>
    <row r="26" spans="1:25" s="166" customFormat="1" ht="18" customHeight="1" thickBot="1" x14ac:dyDescent="0.3">
      <c r="A26" s="151"/>
      <c r="B26" s="239" t="s">
        <v>328</v>
      </c>
      <c r="C26" s="209" t="s">
        <v>329</v>
      </c>
      <c r="D26" s="21" t="s">
        <v>1</v>
      </c>
      <c r="E26" s="431"/>
      <c r="F26" s="445"/>
      <c r="G26" s="447"/>
      <c r="H26" s="439"/>
      <c r="I26" s="445"/>
      <c r="J26" s="439"/>
      <c r="K26" s="472"/>
      <c r="L26" s="445"/>
      <c r="M26" s="447"/>
      <c r="N26" s="439"/>
      <c r="O26" s="472"/>
      <c r="P26" s="168"/>
      <c r="Q26" s="179"/>
      <c r="R26" s="198" t="s">
        <v>305</v>
      </c>
      <c r="S26" s="198" t="s">
        <v>306</v>
      </c>
      <c r="T26" s="198" t="s">
        <v>307</v>
      </c>
      <c r="U26" s="179"/>
      <c r="V26" s="179"/>
      <c r="W26" s="151"/>
      <c r="X26" s="151"/>
      <c r="Y26" s="151"/>
    </row>
    <row r="27" spans="1:25" s="166" customFormat="1" ht="38.25" customHeight="1" x14ac:dyDescent="0.25">
      <c r="A27" s="473" t="s">
        <v>367</v>
      </c>
      <c r="B27" s="148" t="s">
        <v>33</v>
      </c>
      <c r="C27" s="149" t="s">
        <v>34</v>
      </c>
      <c r="D27" s="377">
        <f>SUM(R27:T27)</f>
        <v>0</v>
      </c>
      <c r="E27" s="202" t="s">
        <v>399</v>
      </c>
      <c r="F27" s="268">
        <v>2768</v>
      </c>
      <c r="G27" s="269">
        <v>2803</v>
      </c>
      <c r="H27" s="270">
        <v>2803</v>
      </c>
      <c r="I27" s="268">
        <v>2767</v>
      </c>
      <c r="J27" s="271">
        <v>2474</v>
      </c>
      <c r="K27" s="272">
        <v>2505</v>
      </c>
      <c r="L27" s="310">
        <v>2380</v>
      </c>
      <c r="M27" s="311">
        <v>2150</v>
      </c>
      <c r="N27" s="312">
        <v>2110</v>
      </c>
      <c r="O27" s="280">
        <v>2700</v>
      </c>
      <c r="P27" s="168"/>
      <c r="Q27" s="179"/>
      <c r="R27" s="199">
        <f>IFERROR(VLOOKUP($B27,prud_nut_data[#All],$B$10,FALSE)*$E$10,"")</f>
        <v>0</v>
      </c>
      <c r="S27" s="199">
        <f>IFERROR(VLOOKUP($B27,prud_nut_data[#All],$B$11,FALSE)*$E$11,"")</f>
        <v>0</v>
      </c>
      <c r="T27" s="199">
        <f>IFERROR(VLOOKUP($B27,prud_nut_data[#All],$B$12,FALSE)*$E$12,"")</f>
        <v>0</v>
      </c>
      <c r="U27" s="237"/>
      <c r="V27" s="179"/>
      <c r="W27" s="151"/>
      <c r="X27" s="151"/>
      <c r="Y27" s="151"/>
    </row>
    <row r="28" spans="1:25" ht="15" customHeight="1" x14ac:dyDescent="0.25">
      <c r="A28" s="474"/>
      <c r="B28" s="182" t="s">
        <v>35</v>
      </c>
      <c r="C28" s="183" t="s">
        <v>36</v>
      </c>
      <c r="D28" s="378">
        <f>SUM(R28:T28)</f>
        <v>0</v>
      </c>
      <c r="E28" s="186"/>
      <c r="F28" s="276">
        <v>71</v>
      </c>
      <c r="G28" s="277">
        <v>71</v>
      </c>
      <c r="H28" s="278">
        <v>71</v>
      </c>
      <c r="I28" s="276">
        <v>56.4</v>
      </c>
      <c r="J28" s="279">
        <v>56</v>
      </c>
      <c r="K28" s="280">
        <v>77.5</v>
      </c>
      <c r="L28" s="313">
        <v>63</v>
      </c>
      <c r="M28" s="314">
        <v>67</v>
      </c>
      <c r="N28" s="315">
        <v>67</v>
      </c>
      <c r="O28" s="280">
        <v>71</v>
      </c>
      <c r="P28" s="142"/>
      <c r="Q28" s="177"/>
      <c r="R28" s="199">
        <f>IFERROR(VLOOKUP($B28,prud_nut_data[#All],$B$10,FALSE)*$E$10,"")</f>
        <v>0</v>
      </c>
      <c r="S28" s="199">
        <f>IFERROR(VLOOKUP($B28,prud_nut_data[#All],$B$11,FALSE)*$E$11,"")</f>
        <v>0</v>
      </c>
      <c r="T28" s="199">
        <f>IFERROR(VLOOKUP($B28,prud_nut_data[#All],$B$12,FALSE)*$E$12,"")</f>
        <v>0</v>
      </c>
      <c r="U28" s="177"/>
      <c r="V28" s="177"/>
      <c r="W28" s="177"/>
      <c r="X28" s="177"/>
      <c r="Y28" s="177"/>
    </row>
    <row r="29" spans="1:25" ht="15" customHeight="1" x14ac:dyDescent="0.25">
      <c r="A29" s="474"/>
      <c r="B29" s="335" t="s">
        <v>380</v>
      </c>
      <c r="C29" s="183" t="s">
        <v>41</v>
      </c>
      <c r="D29" s="378">
        <f>SUM(R29:T29)</f>
        <v>0</v>
      </c>
      <c r="E29" s="186"/>
      <c r="F29" s="276" t="s">
        <v>44</v>
      </c>
      <c r="G29" s="277" t="s">
        <v>44</v>
      </c>
      <c r="H29" s="278" t="s">
        <v>44</v>
      </c>
      <c r="I29" s="276" t="s">
        <v>44</v>
      </c>
      <c r="J29" s="279" t="s">
        <v>44</v>
      </c>
      <c r="K29" s="280" t="s">
        <v>44</v>
      </c>
      <c r="L29" s="313" t="s">
        <v>44</v>
      </c>
      <c r="M29" s="314" t="s">
        <v>44</v>
      </c>
      <c r="N29" s="315" t="s">
        <v>44</v>
      </c>
      <c r="O29" s="280" t="s">
        <v>44</v>
      </c>
      <c r="P29" s="142"/>
      <c r="Q29" s="177"/>
      <c r="R29" s="199"/>
      <c r="S29" s="199"/>
      <c r="T29" s="199"/>
      <c r="U29" s="177"/>
      <c r="V29" s="177"/>
      <c r="W29" s="177"/>
      <c r="X29" s="177"/>
      <c r="Y29" s="177"/>
    </row>
    <row r="30" spans="1:25" ht="15" customHeight="1" x14ac:dyDescent="0.25">
      <c r="A30" s="474"/>
      <c r="B30" s="148" t="s">
        <v>37</v>
      </c>
      <c r="C30" s="149" t="s">
        <v>36</v>
      </c>
      <c r="D30" s="379">
        <f t="shared" ref="D30:D63" si="0">SUM(R30:T30)</f>
        <v>0</v>
      </c>
      <c r="E30" s="185"/>
      <c r="F30" s="276" t="s">
        <v>44</v>
      </c>
      <c r="G30" s="277" t="s">
        <v>44</v>
      </c>
      <c r="H30" s="278" t="s">
        <v>44</v>
      </c>
      <c r="I30" s="276" t="s">
        <v>44</v>
      </c>
      <c r="J30" s="279" t="s">
        <v>44</v>
      </c>
      <c r="K30" s="280" t="s">
        <v>44</v>
      </c>
      <c r="L30" s="313" t="s">
        <v>44</v>
      </c>
      <c r="M30" s="314" t="s">
        <v>44</v>
      </c>
      <c r="N30" s="315" t="s">
        <v>44</v>
      </c>
      <c r="O30" s="280" t="s">
        <v>44</v>
      </c>
      <c r="P30" s="142"/>
      <c r="Q30" s="177"/>
      <c r="R30" s="199">
        <f>IFERROR(VLOOKUP($B30,prud_nut_data[#All],$B$10,FALSE)*$E$10,"")</f>
        <v>0</v>
      </c>
      <c r="S30" s="199">
        <f>IFERROR(VLOOKUP($B30,prud_nut_data[#All],$B$11,FALSE)*$E$11,"")</f>
        <v>0</v>
      </c>
      <c r="T30" s="199">
        <f>IFERROR(VLOOKUP($B30,prud_nut_data[#All],$B$12,FALSE)*$E$12,"")</f>
        <v>0</v>
      </c>
      <c r="U30" s="177"/>
      <c r="V30" s="177"/>
      <c r="W30" s="177"/>
      <c r="X30" s="177"/>
      <c r="Y30" s="177"/>
    </row>
    <row r="31" spans="1:25" ht="15" customHeight="1" x14ac:dyDescent="0.25">
      <c r="A31" s="474"/>
      <c r="B31" s="182" t="s">
        <v>38</v>
      </c>
      <c r="C31" s="183" t="s">
        <v>36</v>
      </c>
      <c r="D31" s="378">
        <f t="shared" si="0"/>
        <v>0</v>
      </c>
      <c r="E31" s="186"/>
      <c r="F31" s="282">
        <v>84.577777777777783</v>
      </c>
      <c r="G31" s="283">
        <v>85.647222222222226</v>
      </c>
      <c r="H31" s="284">
        <v>85.647222222222226</v>
      </c>
      <c r="I31" s="282">
        <v>84.547222222222231</v>
      </c>
      <c r="J31" s="285">
        <v>75.594444444444449</v>
      </c>
      <c r="K31" s="280">
        <v>86</v>
      </c>
      <c r="L31" s="313">
        <v>72.722222222222229</v>
      </c>
      <c r="M31" s="314">
        <v>65.694444444444443</v>
      </c>
      <c r="N31" s="315">
        <v>64.472222222222229</v>
      </c>
      <c r="O31" s="280">
        <f t="shared" ref="O31" si="1">O27*0.325/9</f>
        <v>97.5</v>
      </c>
      <c r="P31" s="142"/>
      <c r="Q31" s="177"/>
      <c r="R31" s="199">
        <f>IFERROR(VLOOKUP($B31,prud_nut_data[#All],$B$10,FALSE)*$E$10,"")</f>
        <v>0</v>
      </c>
      <c r="S31" s="199">
        <f>IFERROR(VLOOKUP($B31,prud_nut_data[#All],$B$11,FALSE)*$E$11,"")</f>
        <v>0</v>
      </c>
      <c r="T31" s="199">
        <f>IFERROR(VLOOKUP($B31,prud_nut_data[#All],$B$12,FALSE)*$E$12,"")</f>
        <v>0</v>
      </c>
      <c r="U31" s="177"/>
      <c r="V31" s="177"/>
      <c r="W31" s="177"/>
      <c r="X31" s="177"/>
      <c r="Y31" s="177"/>
    </row>
    <row r="32" spans="1:25" ht="15" customHeight="1" x14ac:dyDescent="0.25">
      <c r="A32" s="474"/>
      <c r="B32" s="148" t="s">
        <v>40</v>
      </c>
      <c r="C32" s="149" t="s">
        <v>41</v>
      </c>
      <c r="D32" s="379">
        <f t="shared" si="0"/>
        <v>0</v>
      </c>
      <c r="E32" s="185"/>
      <c r="F32" s="276" t="s">
        <v>44</v>
      </c>
      <c r="G32" s="277" t="s">
        <v>44</v>
      </c>
      <c r="H32" s="278" t="s">
        <v>44</v>
      </c>
      <c r="I32" s="276" t="s">
        <v>44</v>
      </c>
      <c r="J32" s="279" t="s">
        <v>44</v>
      </c>
      <c r="K32" s="280">
        <v>400</v>
      </c>
      <c r="L32" s="313" t="s">
        <v>44</v>
      </c>
      <c r="M32" s="314" t="s">
        <v>44</v>
      </c>
      <c r="N32" s="315" t="s">
        <v>44</v>
      </c>
      <c r="O32" s="280">
        <v>250</v>
      </c>
      <c r="P32" s="142"/>
      <c r="Q32" s="177"/>
      <c r="R32" s="199">
        <f>IFERROR(VLOOKUP($B32,prud_nut_data[#All],$B$10,FALSE)*$E$10,"")</f>
        <v>0</v>
      </c>
      <c r="S32" s="199">
        <f>IFERROR(VLOOKUP($B32,prud_nut_data[#All],$B$11,FALSE)*$E$11,"")</f>
        <v>0</v>
      </c>
      <c r="T32" s="199">
        <f>IFERROR(VLOOKUP($B32,prud_nut_data[#All],$B$12,FALSE)*$E$12,"")</f>
        <v>0</v>
      </c>
      <c r="U32" s="177"/>
      <c r="V32" s="177"/>
      <c r="W32" s="177"/>
      <c r="X32" s="177"/>
      <c r="Y32" s="177"/>
    </row>
    <row r="33" spans="1:31" ht="15" customHeight="1" thickBot="1" x14ac:dyDescent="0.3">
      <c r="A33" s="475"/>
      <c r="B33" s="254" t="s">
        <v>43</v>
      </c>
      <c r="C33" s="255" t="s">
        <v>36</v>
      </c>
      <c r="D33" s="380">
        <f t="shared" si="0"/>
        <v>0</v>
      </c>
      <c r="E33" s="256"/>
      <c r="F33" s="291">
        <v>210</v>
      </c>
      <c r="G33" s="292">
        <v>210</v>
      </c>
      <c r="H33" s="293">
        <v>210</v>
      </c>
      <c r="I33" s="291">
        <v>190</v>
      </c>
      <c r="J33" s="294">
        <v>170</v>
      </c>
      <c r="K33" s="295">
        <v>368</v>
      </c>
      <c r="L33" s="316">
        <v>312.375</v>
      </c>
      <c r="M33" s="317">
        <v>282.1875</v>
      </c>
      <c r="N33" s="318">
        <v>276.9375</v>
      </c>
      <c r="O33" s="295">
        <f t="shared" ref="O33" si="2">O27*0.5/4</f>
        <v>337.5</v>
      </c>
      <c r="P33" s="142"/>
      <c r="Q33" s="177"/>
      <c r="R33" s="199">
        <f>IFERROR(VLOOKUP($B33,prud_nut_data[#All],$B$10,FALSE)*$E$10,"")</f>
        <v>0</v>
      </c>
      <c r="S33" s="199">
        <f>IFERROR(VLOOKUP($B33,prud_nut_data[#All],$B$11,FALSE)*$E$11,"")</f>
        <v>0</v>
      </c>
      <c r="T33" s="199">
        <f>IFERROR(VLOOKUP($B33,prud_nut_data[#All],$B$12,FALSE)*$E$12,"")</f>
        <v>0</v>
      </c>
      <c r="U33" s="177"/>
      <c r="V33" s="177"/>
      <c r="W33" s="177"/>
      <c r="X33" s="177"/>
      <c r="Y33" s="177"/>
    </row>
    <row r="34" spans="1:31" ht="15" customHeight="1" x14ac:dyDescent="0.25">
      <c r="A34" s="450" t="s">
        <v>368</v>
      </c>
      <c r="B34" s="160" t="s">
        <v>45</v>
      </c>
      <c r="C34" s="149" t="s">
        <v>46</v>
      </c>
      <c r="D34" s="379">
        <f t="shared" si="0"/>
        <v>0</v>
      </c>
      <c r="E34" s="185"/>
      <c r="F34" s="276">
        <v>1200</v>
      </c>
      <c r="G34" s="277">
        <v>1300</v>
      </c>
      <c r="H34" s="278">
        <v>1300</v>
      </c>
      <c r="I34" s="276">
        <v>950</v>
      </c>
      <c r="J34" s="279">
        <v>950</v>
      </c>
      <c r="K34" s="280">
        <v>1300</v>
      </c>
      <c r="L34" s="313">
        <v>1100</v>
      </c>
      <c r="M34" s="314">
        <v>1100</v>
      </c>
      <c r="N34" s="315">
        <v>1100</v>
      </c>
      <c r="O34" s="280">
        <v>1300</v>
      </c>
      <c r="P34" s="142"/>
      <c r="Q34" s="177"/>
      <c r="R34" s="199">
        <f>IFERROR(VLOOKUP($B34,prud_nut_data[#All],$B$10,FALSE)*$E$10,"")</f>
        <v>0</v>
      </c>
      <c r="S34" s="199">
        <f>IFERROR(VLOOKUP($B34,prud_nut_data[#All],$B$11,FALSE)*$E$11,"")</f>
        <v>0</v>
      </c>
      <c r="T34" s="199">
        <f>IFERROR(VLOOKUP($B34,prud_nut_data[#All],$B$12,FALSE)*$E$12,"")</f>
        <v>0</v>
      </c>
      <c r="U34" s="177"/>
      <c r="V34" s="177"/>
      <c r="W34" s="200"/>
      <c r="X34" s="200"/>
      <c r="Y34" s="200"/>
      <c r="Z34" s="118"/>
      <c r="AA34" s="118"/>
      <c r="AB34" s="118"/>
      <c r="AC34" s="118"/>
      <c r="AD34" s="118"/>
      <c r="AE34" s="118"/>
    </row>
    <row r="35" spans="1:31" ht="15" customHeight="1" x14ac:dyDescent="0.25">
      <c r="A35" s="451"/>
      <c r="B35" s="182" t="s">
        <v>47</v>
      </c>
      <c r="C35" s="183" t="s">
        <v>48</v>
      </c>
      <c r="D35" s="378">
        <f t="shared" si="0"/>
        <v>0</v>
      </c>
      <c r="E35" s="186"/>
      <c r="F35" s="276">
        <v>15</v>
      </c>
      <c r="G35" s="277">
        <v>15</v>
      </c>
      <c r="H35" s="278">
        <v>15</v>
      </c>
      <c r="I35" s="276">
        <v>10</v>
      </c>
      <c r="J35" s="279">
        <v>10</v>
      </c>
      <c r="K35" s="280">
        <v>15</v>
      </c>
      <c r="L35" s="313">
        <v>5</v>
      </c>
      <c r="M35" s="314">
        <v>5</v>
      </c>
      <c r="N35" s="315">
        <v>5</v>
      </c>
      <c r="O35" s="280">
        <v>20</v>
      </c>
      <c r="P35" s="142"/>
      <c r="Q35" s="177"/>
      <c r="R35" s="199">
        <f>IFERROR(VLOOKUP($B35,prud_nut_data[#All],$B$10,FALSE)*$E$10,"")</f>
        <v>0</v>
      </c>
      <c r="S35" s="199">
        <f>IFERROR(VLOOKUP($B35,prud_nut_data[#All],$B$11,FALSE)*$E$11,"")</f>
        <v>0</v>
      </c>
      <c r="T35" s="199">
        <f>IFERROR(VLOOKUP($B35,prud_nut_data[#All],$B$12,FALSE)*$E$12,"")</f>
        <v>0</v>
      </c>
      <c r="U35" s="177"/>
      <c r="V35" s="177"/>
      <c r="W35" s="200"/>
      <c r="X35" s="200"/>
      <c r="Y35" s="200"/>
      <c r="Z35" s="118"/>
      <c r="AA35" s="118"/>
      <c r="AB35" s="118"/>
      <c r="AC35" s="118"/>
      <c r="AD35" s="118"/>
      <c r="AE35" s="118"/>
    </row>
    <row r="36" spans="1:31" ht="15" customHeight="1" x14ac:dyDescent="0.25">
      <c r="A36" s="451"/>
      <c r="B36" s="148" t="s">
        <v>49</v>
      </c>
      <c r="C36" s="161" t="s">
        <v>50</v>
      </c>
      <c r="D36" s="379">
        <f t="shared" si="0"/>
        <v>0</v>
      </c>
      <c r="E36" s="185"/>
      <c r="F36" s="276">
        <v>19</v>
      </c>
      <c r="G36" s="277">
        <v>19</v>
      </c>
      <c r="H36" s="278">
        <v>19</v>
      </c>
      <c r="I36" s="276">
        <v>7.1</v>
      </c>
      <c r="J36" s="279">
        <v>6.7</v>
      </c>
      <c r="K36" s="280">
        <v>11</v>
      </c>
      <c r="L36" s="313">
        <v>12</v>
      </c>
      <c r="M36" s="314">
        <v>11</v>
      </c>
      <c r="N36" s="315">
        <v>11</v>
      </c>
      <c r="O36" s="280">
        <v>17</v>
      </c>
      <c r="P36" s="142"/>
      <c r="Q36" s="177"/>
      <c r="R36" s="199">
        <f>IFERROR(VLOOKUP($B36,prud_nut_data[#All],$B$10,FALSE)*$E$10,"")</f>
        <v>0</v>
      </c>
      <c r="S36" s="199">
        <f>IFERROR(VLOOKUP($B36,prud_nut_data[#All],$B$11,FALSE)*$E$11,"")</f>
        <v>0</v>
      </c>
      <c r="T36" s="199">
        <f>IFERROR(VLOOKUP($B36,prud_nut_data[#All],$B$12,FALSE)*$E$12,"")</f>
        <v>0</v>
      </c>
      <c r="U36" s="177"/>
      <c r="V36" s="177"/>
      <c r="W36" s="200"/>
      <c r="X36" s="200"/>
      <c r="Y36" s="200"/>
      <c r="Z36" s="118"/>
      <c r="AA36" s="118"/>
      <c r="AB36" s="118"/>
      <c r="AC36" s="118"/>
      <c r="AD36" s="118"/>
      <c r="AE36" s="118"/>
    </row>
    <row r="37" spans="1:31" ht="15" customHeight="1" x14ac:dyDescent="0.25">
      <c r="A37" s="451"/>
      <c r="B37" s="182" t="s">
        <v>51</v>
      </c>
      <c r="C37" s="183" t="s">
        <v>41</v>
      </c>
      <c r="D37" s="378">
        <f t="shared" si="0"/>
        <v>0</v>
      </c>
      <c r="E37" s="186"/>
      <c r="F37" s="276">
        <v>115</v>
      </c>
      <c r="G37" s="277">
        <v>120</v>
      </c>
      <c r="H37" s="278">
        <v>120</v>
      </c>
      <c r="I37" s="276">
        <v>70</v>
      </c>
      <c r="J37" s="279">
        <v>70</v>
      </c>
      <c r="K37" s="280">
        <v>155</v>
      </c>
      <c r="L37" s="313">
        <v>80</v>
      </c>
      <c r="M37" s="314">
        <v>85</v>
      </c>
      <c r="N37" s="315">
        <v>85</v>
      </c>
      <c r="O37" s="280">
        <v>125</v>
      </c>
      <c r="P37" s="142"/>
      <c r="Q37" s="177"/>
      <c r="R37" s="199">
        <f>IFERROR(VLOOKUP($B37,prud_nut_data[#All],$B$10,FALSE)*$E$10,"")</f>
        <v>0</v>
      </c>
      <c r="S37" s="181">
        <f>IFERROR(VLOOKUP($B37,prud_nut_data[#All],$B$11,FALSE)*$E$11,"")</f>
        <v>0</v>
      </c>
      <c r="T37" s="199">
        <f>IFERROR(VLOOKUP($B37,prud_nut_data[#All],$B$12,FALSE)*$E$12,"")</f>
        <v>0</v>
      </c>
      <c r="U37" s="177"/>
      <c r="V37" s="177"/>
      <c r="W37" s="200"/>
      <c r="X37" s="200"/>
      <c r="Y37" s="200"/>
      <c r="Z37" s="118"/>
      <c r="AA37" s="118"/>
      <c r="AB37" s="118"/>
      <c r="AC37" s="118"/>
      <c r="AD37" s="118"/>
      <c r="AE37" s="118"/>
    </row>
    <row r="38" spans="1:31" ht="15" customHeight="1" x14ac:dyDescent="0.25">
      <c r="A38" s="451"/>
      <c r="B38" s="148" t="s">
        <v>52</v>
      </c>
      <c r="C38" s="149" t="s">
        <v>48</v>
      </c>
      <c r="D38" s="379">
        <f t="shared" si="0"/>
        <v>0</v>
      </c>
      <c r="E38" s="185"/>
      <c r="F38" s="276">
        <v>75</v>
      </c>
      <c r="G38" s="277">
        <v>90</v>
      </c>
      <c r="H38" s="278">
        <v>90</v>
      </c>
      <c r="I38" s="276">
        <v>60</v>
      </c>
      <c r="J38" s="279">
        <v>60</v>
      </c>
      <c r="K38" s="280">
        <v>70</v>
      </c>
      <c r="L38" s="313">
        <v>60</v>
      </c>
      <c r="M38" s="314">
        <v>60</v>
      </c>
      <c r="N38" s="315">
        <v>60</v>
      </c>
      <c r="O38" s="280">
        <v>60</v>
      </c>
      <c r="P38" s="142"/>
      <c r="Q38" s="177"/>
      <c r="R38" s="199">
        <f>IFERROR(VLOOKUP($B38,prud_nut_data[#All],$B$10,FALSE)*$E$10,"")</f>
        <v>0</v>
      </c>
      <c r="S38" s="199">
        <f>IFERROR(VLOOKUP($B38,prud_nut_data[#All],$B$11,FALSE)*$E$11,"")</f>
        <v>0</v>
      </c>
      <c r="T38" s="199">
        <f>IFERROR(VLOOKUP($B38,prud_nut_data[#All],$B$12,FALSE)*$E$12,"")</f>
        <v>0</v>
      </c>
      <c r="U38" s="177"/>
      <c r="V38" s="177"/>
      <c r="W38" s="200"/>
      <c r="X38" s="200"/>
      <c r="Y38" s="200"/>
      <c r="Z38" s="118"/>
      <c r="AA38" s="118"/>
      <c r="AB38" s="118"/>
      <c r="AC38" s="118"/>
      <c r="AD38" s="118"/>
      <c r="AE38" s="118"/>
    </row>
    <row r="39" spans="1:31" ht="15" customHeight="1" x14ac:dyDescent="0.25">
      <c r="A39" s="451"/>
      <c r="B39" s="182" t="s">
        <v>53</v>
      </c>
      <c r="C39" s="183" t="s">
        <v>41</v>
      </c>
      <c r="D39" s="378">
        <f t="shared" si="0"/>
        <v>0</v>
      </c>
      <c r="E39" s="186"/>
      <c r="F39" s="276">
        <v>1.4</v>
      </c>
      <c r="G39" s="277">
        <v>1.4</v>
      </c>
      <c r="H39" s="278">
        <v>1.4</v>
      </c>
      <c r="I39" s="276">
        <v>1</v>
      </c>
      <c r="J39" s="279">
        <v>1</v>
      </c>
      <c r="K39" s="280">
        <v>1.1200000000000001</v>
      </c>
      <c r="L39" s="313">
        <v>1.4</v>
      </c>
      <c r="M39" s="314">
        <v>1.4</v>
      </c>
      <c r="N39" s="315">
        <v>1.4</v>
      </c>
      <c r="O39" s="280">
        <v>1.3</v>
      </c>
      <c r="P39" s="142"/>
      <c r="Q39" s="177"/>
      <c r="R39" s="199">
        <f>IFERROR(VLOOKUP($B39,prud_nut_data[#All],$B$10,FALSE)*$E$10,"")</f>
        <v>0</v>
      </c>
      <c r="S39" s="199">
        <f>IFERROR(VLOOKUP($B39,prud_nut_data[#All],$B$11,FALSE)*$E$11,"")</f>
        <v>0</v>
      </c>
      <c r="T39" s="199">
        <f>IFERROR(VLOOKUP($B39,prud_nut_data[#All],$B$12,FALSE)*$E$12,"")</f>
        <v>0</v>
      </c>
      <c r="U39" s="177"/>
      <c r="V39" s="177"/>
      <c r="W39" s="200"/>
      <c r="X39" s="200"/>
      <c r="Y39" s="200"/>
      <c r="Z39" s="118"/>
      <c r="AA39" s="118"/>
      <c r="AB39" s="118"/>
      <c r="AC39" s="118"/>
      <c r="AD39" s="118"/>
      <c r="AE39" s="118"/>
    </row>
    <row r="40" spans="1:31" ht="15" customHeight="1" x14ac:dyDescent="0.25">
      <c r="A40" s="451"/>
      <c r="B40" s="148" t="s">
        <v>54</v>
      </c>
      <c r="C40" s="149" t="s">
        <v>41</v>
      </c>
      <c r="D40" s="379">
        <f t="shared" si="0"/>
        <v>0</v>
      </c>
      <c r="E40" s="185"/>
      <c r="F40" s="276">
        <v>1.6</v>
      </c>
      <c r="G40" s="277">
        <v>1.6</v>
      </c>
      <c r="H40" s="278">
        <v>1.6</v>
      </c>
      <c r="I40" s="276">
        <v>1.6</v>
      </c>
      <c r="J40" s="279">
        <v>1.6</v>
      </c>
      <c r="K40" s="280">
        <v>2</v>
      </c>
      <c r="L40" s="313">
        <v>1.6</v>
      </c>
      <c r="M40" s="314">
        <v>1.6</v>
      </c>
      <c r="N40" s="315">
        <v>1.6</v>
      </c>
      <c r="O40" s="280">
        <v>1.4</v>
      </c>
      <c r="P40" s="142"/>
      <c r="Q40" s="177"/>
      <c r="R40" s="199">
        <f>IFERROR(VLOOKUP($B40,prud_nut_data[#All],$B$10,FALSE)*$E$10,"")</f>
        <v>0</v>
      </c>
      <c r="S40" s="199">
        <f>IFERROR(VLOOKUP($B40,prud_nut_data[#All],$B$11,FALSE)*$E$11,"")</f>
        <v>0</v>
      </c>
      <c r="T40" s="199">
        <f>IFERROR(VLOOKUP($B40,prud_nut_data[#All],$B$12,FALSE)*$E$12,"")</f>
        <v>0</v>
      </c>
      <c r="U40" s="177"/>
      <c r="V40" s="177"/>
      <c r="W40" s="200"/>
      <c r="X40" s="200"/>
      <c r="Y40" s="200"/>
      <c r="Z40" s="118"/>
      <c r="AA40" s="118"/>
      <c r="AB40" s="118"/>
      <c r="AC40" s="118"/>
      <c r="AD40" s="118"/>
      <c r="AE40" s="118"/>
    </row>
    <row r="41" spans="1:31" ht="15" customHeight="1" x14ac:dyDescent="0.25">
      <c r="A41" s="451"/>
      <c r="B41" s="182" t="s">
        <v>55</v>
      </c>
      <c r="C41" s="183" t="s">
        <v>41</v>
      </c>
      <c r="D41" s="378">
        <f t="shared" si="0"/>
        <v>0</v>
      </c>
      <c r="E41" s="186"/>
      <c r="F41" s="282" t="s">
        <v>44</v>
      </c>
      <c r="G41" s="277" t="s">
        <v>44</v>
      </c>
      <c r="H41" s="319" t="s">
        <v>44</v>
      </c>
      <c r="I41" s="276">
        <v>16</v>
      </c>
      <c r="J41" s="279">
        <v>15</v>
      </c>
      <c r="K41" s="280" t="s">
        <v>44</v>
      </c>
      <c r="L41" s="313" t="s">
        <v>44</v>
      </c>
      <c r="M41" s="314" t="s">
        <v>44</v>
      </c>
      <c r="N41" s="315" t="s">
        <v>44</v>
      </c>
      <c r="O41" s="280" t="s">
        <v>44</v>
      </c>
      <c r="P41" s="142"/>
      <c r="Q41" s="177"/>
      <c r="R41" s="199">
        <f>IFERROR(VLOOKUP($B41,prud_nut_data[#All],$B$10,FALSE)*$E$10,"")</f>
        <v>0</v>
      </c>
      <c r="S41" s="199">
        <f>IFERROR(VLOOKUP($B41,prud_nut_data[#All],$B$11,FALSE)*$E$11,"")</f>
        <v>0</v>
      </c>
      <c r="T41" s="199">
        <f>IFERROR(VLOOKUP($B41,prud_nut_data[#All],$B$12,FALSE)*$E$12,"")</f>
        <v>0</v>
      </c>
      <c r="U41" s="177"/>
      <c r="V41" s="177"/>
      <c r="W41" s="200"/>
      <c r="X41" s="200"/>
      <c r="Y41" s="200"/>
      <c r="Z41" s="118"/>
      <c r="AA41" s="118"/>
      <c r="AB41" s="118"/>
      <c r="AC41" s="118"/>
      <c r="AD41" s="118"/>
      <c r="AE41" s="118"/>
    </row>
    <row r="42" spans="1:31" ht="15" customHeight="1" x14ac:dyDescent="0.25">
      <c r="A42" s="451"/>
      <c r="B42" s="148" t="s">
        <v>56</v>
      </c>
      <c r="C42" s="149" t="s">
        <v>41</v>
      </c>
      <c r="D42" s="379">
        <f t="shared" si="0"/>
        <v>0</v>
      </c>
      <c r="E42" s="185"/>
      <c r="F42" s="276">
        <v>17</v>
      </c>
      <c r="G42" s="277">
        <v>17</v>
      </c>
      <c r="H42" s="278">
        <v>17</v>
      </c>
      <c r="I42" s="276">
        <v>16</v>
      </c>
      <c r="J42" s="279">
        <v>15</v>
      </c>
      <c r="K42" s="280">
        <v>18.8</v>
      </c>
      <c r="L42" s="313">
        <v>17</v>
      </c>
      <c r="M42" s="314">
        <v>17</v>
      </c>
      <c r="N42" s="315">
        <v>17</v>
      </c>
      <c r="O42" s="280">
        <v>16</v>
      </c>
      <c r="P42" s="142"/>
      <c r="Q42" s="177"/>
      <c r="R42" s="199">
        <f>IFERROR(VLOOKUP($B42,prud_nut_data[#All],$B$10,FALSE)*$E$10,"")</f>
        <v>0</v>
      </c>
      <c r="S42" s="199">
        <f>IFERROR(VLOOKUP($B42,prud_nut_data[#All],$B$11,FALSE)*$E$11,"")</f>
        <v>0</v>
      </c>
      <c r="T42" s="199">
        <f>IFERROR(VLOOKUP($B42,prud_nut_data[#All],$B$12,FALSE)*$E$12,"")</f>
        <v>0</v>
      </c>
      <c r="U42" s="177"/>
      <c r="V42" s="177"/>
      <c r="W42" s="200"/>
      <c r="X42" s="200"/>
      <c r="Y42" s="200"/>
      <c r="Z42" s="118"/>
      <c r="AA42" s="118"/>
      <c r="AB42" s="118"/>
      <c r="AC42" s="118"/>
      <c r="AD42" s="118"/>
      <c r="AE42" s="118"/>
    </row>
    <row r="43" spans="1:31" ht="15" customHeight="1" x14ac:dyDescent="0.25">
      <c r="A43" s="451"/>
      <c r="B43" s="182" t="s">
        <v>57</v>
      </c>
      <c r="C43" s="183" t="s">
        <v>41</v>
      </c>
      <c r="D43" s="378">
        <f t="shared" si="0"/>
        <v>0</v>
      </c>
      <c r="E43" s="186"/>
      <c r="F43" s="276">
        <v>2</v>
      </c>
      <c r="G43" s="277">
        <v>2</v>
      </c>
      <c r="H43" s="278">
        <v>2</v>
      </c>
      <c r="I43" s="276">
        <v>1.2</v>
      </c>
      <c r="J43" s="279">
        <v>1.2</v>
      </c>
      <c r="K43" s="280">
        <v>1.7</v>
      </c>
      <c r="L43" s="313">
        <v>2</v>
      </c>
      <c r="M43" s="314">
        <v>2</v>
      </c>
      <c r="N43" s="315">
        <v>2</v>
      </c>
      <c r="O43" s="280">
        <v>1.6</v>
      </c>
      <c r="P43" s="142"/>
      <c r="Q43" s="177"/>
      <c r="R43" s="199">
        <f>IFERROR(VLOOKUP($B43,prud_nut_data[#All],$B$10,FALSE)*$E$10,"")</f>
        <v>0</v>
      </c>
      <c r="S43" s="199">
        <f>IFERROR(VLOOKUP($B43,prud_nut_data[#All],$B$11,FALSE)*$E$11,"")</f>
        <v>0</v>
      </c>
      <c r="T43" s="199">
        <f>IFERROR(VLOOKUP($B43,prud_nut_data[#All],$B$12,FALSE)*$E$12,"")</f>
        <v>0</v>
      </c>
      <c r="U43" s="177"/>
      <c r="V43" s="177"/>
      <c r="W43" s="200"/>
      <c r="X43" s="200"/>
      <c r="Y43" s="200"/>
      <c r="Z43" s="118"/>
      <c r="AA43" s="118"/>
      <c r="AB43" s="118"/>
      <c r="AC43" s="118"/>
      <c r="AD43" s="118"/>
      <c r="AE43" s="118"/>
    </row>
    <row r="44" spans="1:31" ht="15" customHeight="1" x14ac:dyDescent="0.25">
      <c r="A44" s="451"/>
      <c r="B44" s="148" t="s">
        <v>58</v>
      </c>
      <c r="C44" s="149" t="s">
        <v>48</v>
      </c>
      <c r="D44" s="379">
        <f t="shared" si="0"/>
        <v>0</v>
      </c>
      <c r="E44" s="185"/>
      <c r="F44" s="276">
        <v>500</v>
      </c>
      <c r="G44" s="277">
        <v>500</v>
      </c>
      <c r="H44" s="278">
        <v>500</v>
      </c>
      <c r="I44" s="276">
        <v>260</v>
      </c>
      <c r="J44" s="279">
        <v>260</v>
      </c>
      <c r="K44" s="280">
        <v>300</v>
      </c>
      <c r="L44" s="313">
        <v>500</v>
      </c>
      <c r="M44" s="314">
        <v>500</v>
      </c>
      <c r="N44" s="315">
        <v>500</v>
      </c>
      <c r="O44" s="280">
        <v>450</v>
      </c>
      <c r="P44" s="142"/>
      <c r="Q44" s="177"/>
      <c r="R44" s="199">
        <f>IFERROR(VLOOKUP($B44,prud_nut_data[#All],$B$10,FALSE)*$E$10,"")</f>
        <v>0</v>
      </c>
      <c r="S44" s="199">
        <f>IFERROR(VLOOKUP($B44,prud_nut_data[#All],$B$11,FALSE)*$E$11,"")</f>
        <v>0</v>
      </c>
      <c r="T44" s="199">
        <f>IFERROR(VLOOKUP($B44,prud_nut_data[#All],$B$12,FALSE)*$E$12,"")</f>
        <v>0</v>
      </c>
      <c r="U44" s="177"/>
      <c r="V44" s="177"/>
      <c r="W44" s="200"/>
      <c r="X44" s="200"/>
      <c r="Y44" s="200"/>
      <c r="Z44" s="118"/>
      <c r="AA44" s="118"/>
      <c r="AB44" s="118"/>
      <c r="AC44" s="118"/>
      <c r="AD44" s="118"/>
      <c r="AE44" s="118"/>
    </row>
    <row r="45" spans="1:31" ht="15" customHeight="1" x14ac:dyDescent="0.25">
      <c r="A45" s="451"/>
      <c r="B45" s="182" t="s">
        <v>59</v>
      </c>
      <c r="C45" s="183" t="s">
        <v>48</v>
      </c>
      <c r="D45" s="378">
        <f t="shared" si="0"/>
        <v>0</v>
      </c>
      <c r="E45" s="186"/>
      <c r="F45" s="276">
        <v>2.8</v>
      </c>
      <c r="G45" s="277">
        <v>2.8</v>
      </c>
      <c r="H45" s="278">
        <v>2.8</v>
      </c>
      <c r="I45" s="276">
        <v>2</v>
      </c>
      <c r="J45" s="279">
        <v>2</v>
      </c>
      <c r="K45" s="280">
        <v>5</v>
      </c>
      <c r="L45" s="313">
        <v>2.8</v>
      </c>
      <c r="M45" s="314">
        <v>2.8</v>
      </c>
      <c r="N45" s="315">
        <v>2.8</v>
      </c>
      <c r="O45" s="280">
        <v>5.5</v>
      </c>
      <c r="P45" s="142"/>
      <c r="Q45" s="177"/>
      <c r="R45" s="199">
        <f>IFERROR(VLOOKUP($B45,prud_nut_data[#All],$B$10,FALSE)*$E$10,"")</f>
        <v>0</v>
      </c>
      <c r="S45" s="199">
        <f>IFERROR(VLOOKUP($B45,prud_nut_data[#All],$B$11,FALSE)*$E$11,"")</f>
        <v>0</v>
      </c>
      <c r="T45" s="199">
        <f>IFERROR(VLOOKUP($B45,prud_nut_data[#All],$B$12,FALSE)*$E$12,"")</f>
        <v>0</v>
      </c>
      <c r="U45" s="177"/>
      <c r="V45" s="177"/>
      <c r="W45" s="200"/>
      <c r="X45" s="200"/>
      <c r="Y45" s="200"/>
      <c r="Z45" s="118"/>
      <c r="AA45" s="118"/>
      <c r="AB45" s="118"/>
      <c r="AC45" s="118"/>
      <c r="AD45" s="118"/>
      <c r="AE45" s="118"/>
    </row>
    <row r="46" spans="1:31" ht="15" customHeight="1" x14ac:dyDescent="0.25">
      <c r="A46" s="451"/>
      <c r="B46" s="148" t="s">
        <v>60</v>
      </c>
      <c r="C46" s="149" t="s">
        <v>48</v>
      </c>
      <c r="D46" s="379">
        <f t="shared" si="0"/>
        <v>0</v>
      </c>
      <c r="E46" s="185"/>
      <c r="F46" s="276">
        <v>35</v>
      </c>
      <c r="G46" s="277">
        <v>35</v>
      </c>
      <c r="H46" s="278">
        <v>35</v>
      </c>
      <c r="I46" s="276">
        <v>10</v>
      </c>
      <c r="J46" s="279">
        <v>10</v>
      </c>
      <c r="K46" s="280">
        <v>45</v>
      </c>
      <c r="L46" s="313">
        <v>35</v>
      </c>
      <c r="M46" s="314">
        <v>35</v>
      </c>
      <c r="N46" s="315">
        <v>35</v>
      </c>
      <c r="O46" s="280">
        <v>45</v>
      </c>
      <c r="P46" s="142"/>
      <c r="Q46" s="177"/>
      <c r="R46" s="199">
        <f>IFERROR(VLOOKUP($B46,prud_nut_data[#All],$B$10,FALSE)*$E$10,"")</f>
        <v>0</v>
      </c>
      <c r="S46" s="199">
        <f>IFERROR(VLOOKUP($B46,prud_nut_data[#All],$B$11,FALSE)*$E$11,"")</f>
        <v>0</v>
      </c>
      <c r="T46" s="199">
        <f>IFERROR(VLOOKUP($B46,prud_nut_data[#All],$B$12,FALSE)*$E$12,"")</f>
        <v>0</v>
      </c>
      <c r="U46" s="177"/>
      <c r="V46" s="177"/>
      <c r="W46" s="200"/>
      <c r="X46" s="200"/>
      <c r="Y46" s="200"/>
      <c r="Z46" s="118"/>
      <c r="AA46" s="118"/>
      <c r="AB46" s="118"/>
      <c r="AC46" s="118"/>
      <c r="AD46" s="118"/>
      <c r="AE46" s="118"/>
    </row>
    <row r="47" spans="1:31" ht="15" customHeight="1" x14ac:dyDescent="0.25">
      <c r="A47" s="451"/>
      <c r="B47" s="182" t="s">
        <v>63</v>
      </c>
      <c r="C47" s="183" t="s">
        <v>41</v>
      </c>
      <c r="D47" s="378">
        <f t="shared" si="0"/>
        <v>0</v>
      </c>
      <c r="E47" s="186"/>
      <c r="F47" s="276">
        <v>7</v>
      </c>
      <c r="G47" s="277">
        <v>7</v>
      </c>
      <c r="H47" s="278">
        <v>7</v>
      </c>
      <c r="I47" s="276">
        <v>5</v>
      </c>
      <c r="J47" s="279">
        <v>5</v>
      </c>
      <c r="K47" s="280">
        <v>7</v>
      </c>
      <c r="L47" s="313">
        <v>6</v>
      </c>
      <c r="M47" s="314">
        <v>6</v>
      </c>
      <c r="N47" s="315">
        <v>6</v>
      </c>
      <c r="O47" s="280">
        <v>7</v>
      </c>
      <c r="P47" s="142"/>
      <c r="Q47" s="177"/>
      <c r="R47" s="199">
        <f>IFERROR(VLOOKUP($B47,prud_nut_data[#All],$B$10,FALSE)*$E$10,"")</f>
        <v>0</v>
      </c>
      <c r="S47" s="199">
        <f>IFERROR(VLOOKUP($B47,prud_nut_data[#All],$B$11,FALSE)*$E$11,"")</f>
        <v>0</v>
      </c>
      <c r="T47" s="199">
        <f>IFERROR(VLOOKUP($B47,prud_nut_data[#All],$B$12,FALSE)*$E$12,"")</f>
        <v>0</v>
      </c>
      <c r="U47" s="177"/>
      <c r="V47" s="177"/>
      <c r="W47" s="200"/>
      <c r="X47" s="200"/>
      <c r="Y47" s="200"/>
      <c r="Z47" s="118"/>
      <c r="AA47" s="118"/>
      <c r="AB47" s="118"/>
      <c r="AC47" s="118"/>
      <c r="AD47" s="118"/>
      <c r="AE47" s="118"/>
    </row>
    <row r="48" spans="1:31" ht="15" customHeight="1" x14ac:dyDescent="0.25">
      <c r="A48" s="451"/>
      <c r="B48" s="160" t="s">
        <v>64</v>
      </c>
      <c r="C48" s="149" t="s">
        <v>41</v>
      </c>
      <c r="D48" s="379">
        <f t="shared" si="0"/>
        <v>0</v>
      </c>
      <c r="E48" s="185"/>
      <c r="F48" s="276">
        <v>550</v>
      </c>
      <c r="G48" s="277">
        <v>550</v>
      </c>
      <c r="H48" s="278">
        <v>550</v>
      </c>
      <c r="I48" s="276" t="s">
        <v>44</v>
      </c>
      <c r="J48" s="279" t="s">
        <v>44</v>
      </c>
      <c r="K48" s="280">
        <v>520</v>
      </c>
      <c r="L48" s="313">
        <v>525</v>
      </c>
      <c r="M48" s="314">
        <v>550</v>
      </c>
      <c r="N48" s="315">
        <v>550</v>
      </c>
      <c r="O48" s="280" t="s">
        <v>44</v>
      </c>
      <c r="P48" s="142"/>
      <c r="Q48" s="177"/>
      <c r="R48" s="199">
        <f>IFERROR(VLOOKUP($B48,prud_nut_data[#All],$B$10,FALSE)*$E$10,"")</f>
        <v>0</v>
      </c>
      <c r="S48" s="199">
        <f>IFERROR(VLOOKUP($B48,prud_nut_data[#All],$B$11,FALSE)*$E$11,"")</f>
        <v>0</v>
      </c>
      <c r="T48" s="199">
        <f>IFERROR(VLOOKUP($B48,prud_nut_data[#All],$B$12,FALSE)*$E$12,"")</f>
        <v>0</v>
      </c>
      <c r="U48" s="177"/>
      <c r="V48" s="177"/>
      <c r="W48" s="200"/>
      <c r="X48" s="200"/>
      <c r="Y48" s="200"/>
      <c r="Z48" s="118"/>
      <c r="AA48" s="118"/>
      <c r="AB48" s="118"/>
      <c r="AC48" s="118"/>
      <c r="AD48" s="118"/>
      <c r="AE48" s="118"/>
    </row>
    <row r="49" spans="1:31" ht="15" customHeight="1" thickBot="1" x14ac:dyDescent="0.3">
      <c r="A49" s="452"/>
      <c r="B49" s="257" t="s">
        <v>65</v>
      </c>
      <c r="C49" s="255" t="s">
        <v>41</v>
      </c>
      <c r="D49" s="380">
        <f t="shared" si="0"/>
        <v>0</v>
      </c>
      <c r="E49" s="256"/>
      <c r="F49" s="291" t="s">
        <v>44</v>
      </c>
      <c r="G49" s="292" t="s">
        <v>44</v>
      </c>
      <c r="H49" s="293" t="s">
        <v>44</v>
      </c>
      <c r="I49" s="291" t="s">
        <v>44</v>
      </c>
      <c r="J49" s="294" t="s">
        <v>44</v>
      </c>
      <c r="K49" s="295" t="s">
        <v>44</v>
      </c>
      <c r="L49" s="316" t="s">
        <v>44</v>
      </c>
      <c r="M49" s="317" t="s">
        <v>44</v>
      </c>
      <c r="N49" s="318" t="s">
        <v>44</v>
      </c>
      <c r="O49" s="295" t="s">
        <v>44</v>
      </c>
      <c r="P49" s="142"/>
      <c r="Q49" s="177"/>
      <c r="R49" s="199">
        <f>IFERROR(VLOOKUP($B49,prud_nut_data[#All],$B$10,FALSE)*$E$10,"")</f>
        <v>0</v>
      </c>
      <c r="S49" s="199">
        <f>IFERROR(VLOOKUP($B49,prud_nut_data[#All],$B$11,FALSE)*$E$11,"")</f>
        <v>0</v>
      </c>
      <c r="T49" s="199">
        <f>IFERROR(VLOOKUP($B49,prud_nut_data[#All],$B$12,FALSE)*$E$12,"")</f>
        <v>0</v>
      </c>
      <c r="U49" s="177"/>
      <c r="V49" s="177"/>
      <c r="W49" s="200"/>
      <c r="X49" s="200"/>
      <c r="Y49" s="200"/>
      <c r="Z49" s="118"/>
      <c r="AA49" s="118"/>
      <c r="AB49" s="118"/>
      <c r="AC49" s="118"/>
      <c r="AD49" s="118"/>
      <c r="AE49" s="118"/>
    </row>
    <row r="50" spans="1:31" ht="15" customHeight="1" x14ac:dyDescent="0.25">
      <c r="A50" s="450" t="s">
        <v>369</v>
      </c>
      <c r="B50" s="160" t="s">
        <v>68</v>
      </c>
      <c r="C50" s="149" t="s">
        <v>41</v>
      </c>
      <c r="D50" s="379">
        <f t="shared" si="0"/>
        <v>0</v>
      </c>
      <c r="E50" s="185"/>
      <c r="F50" s="276">
        <v>1500</v>
      </c>
      <c r="G50" s="277">
        <v>1500</v>
      </c>
      <c r="H50" s="278">
        <v>1500</v>
      </c>
      <c r="I50" s="276">
        <v>1600</v>
      </c>
      <c r="J50" s="279">
        <v>1600</v>
      </c>
      <c r="K50" s="280">
        <v>2000</v>
      </c>
      <c r="L50" s="313">
        <v>920</v>
      </c>
      <c r="M50" s="314">
        <v>920</v>
      </c>
      <c r="N50" s="315">
        <v>920</v>
      </c>
      <c r="O50" s="280">
        <v>1500</v>
      </c>
      <c r="P50" s="142"/>
      <c r="Q50" s="177"/>
      <c r="R50" s="199">
        <f>IFERROR(VLOOKUP($B50,prud_nut_data[#All],$B$10,FALSE)*$E$10,"")</f>
        <v>0</v>
      </c>
      <c r="S50" s="199">
        <f>IFERROR(VLOOKUP($B50,prud_nut_data[#All],$B$11,FALSE)*$E$11,"")</f>
        <v>0</v>
      </c>
      <c r="T50" s="199">
        <f>IFERROR(VLOOKUP($B50,prud_nut_data[#All],$B$12,FALSE)*$E$12,"")</f>
        <v>0</v>
      </c>
      <c r="U50" s="177"/>
      <c r="V50" s="177"/>
      <c r="W50" s="200"/>
      <c r="X50" s="200"/>
      <c r="Y50" s="200"/>
      <c r="Z50" s="118"/>
      <c r="AA50" s="118"/>
      <c r="AB50" s="118"/>
      <c r="AC50" s="118"/>
      <c r="AD50" s="118"/>
      <c r="AE50" s="118"/>
    </row>
    <row r="51" spans="1:31" ht="15" customHeight="1" x14ac:dyDescent="0.25">
      <c r="A51" s="451"/>
      <c r="B51" s="184" t="s">
        <v>69</v>
      </c>
      <c r="C51" s="183" t="s">
        <v>41</v>
      </c>
      <c r="D51" s="378">
        <f t="shared" si="0"/>
        <v>0</v>
      </c>
      <c r="E51" s="186"/>
      <c r="F51" s="276">
        <v>5100</v>
      </c>
      <c r="G51" s="277">
        <v>5100</v>
      </c>
      <c r="H51" s="278">
        <v>5100</v>
      </c>
      <c r="I51" s="276">
        <v>3500</v>
      </c>
      <c r="J51" s="279">
        <v>3500</v>
      </c>
      <c r="K51" s="280">
        <v>4000</v>
      </c>
      <c r="L51" s="313">
        <v>3200</v>
      </c>
      <c r="M51" s="314">
        <v>3200</v>
      </c>
      <c r="N51" s="315">
        <v>3200</v>
      </c>
      <c r="O51" s="280">
        <v>4400</v>
      </c>
      <c r="P51" s="142"/>
      <c r="Q51" s="177"/>
      <c r="R51" s="199">
        <f>IFERROR(VLOOKUP($B51,prud_nut_data[#All],$B$10,FALSE)*$E$10,"")</f>
        <v>0</v>
      </c>
      <c r="S51" s="199">
        <f>IFERROR(VLOOKUP($B51,prud_nut_data[#All],$B$11,FALSE)*$E$11,"")</f>
        <v>0</v>
      </c>
      <c r="T51" s="199">
        <f>IFERROR(VLOOKUP($B51,prud_nut_data[#All],$B$12,FALSE)*$E$12,"")</f>
        <v>0</v>
      </c>
      <c r="U51" s="177"/>
      <c r="V51" s="177"/>
      <c r="W51" s="200"/>
      <c r="X51" s="200"/>
      <c r="Y51" s="200"/>
      <c r="Z51" s="118"/>
      <c r="AA51" s="118"/>
      <c r="AB51" s="118"/>
      <c r="AC51" s="118"/>
      <c r="AD51" s="118"/>
      <c r="AE51" s="118"/>
    </row>
    <row r="52" spans="1:31" ht="15" customHeight="1" x14ac:dyDescent="0.25">
      <c r="A52" s="451"/>
      <c r="B52" s="160" t="s">
        <v>70</v>
      </c>
      <c r="C52" s="149" t="s">
        <v>41</v>
      </c>
      <c r="D52" s="379">
        <f t="shared" si="0"/>
        <v>0</v>
      </c>
      <c r="E52" s="185"/>
      <c r="F52" s="276">
        <v>2300</v>
      </c>
      <c r="G52" s="277">
        <v>2300</v>
      </c>
      <c r="H52" s="278">
        <v>2300</v>
      </c>
      <c r="I52" s="276">
        <v>2500</v>
      </c>
      <c r="J52" s="279">
        <v>2500</v>
      </c>
      <c r="K52" s="280">
        <v>3100</v>
      </c>
      <c r="L52" s="313" t="s">
        <v>44</v>
      </c>
      <c r="M52" s="314" t="s">
        <v>44</v>
      </c>
      <c r="N52" s="315" t="s">
        <v>44</v>
      </c>
      <c r="O52" s="280">
        <v>2300</v>
      </c>
      <c r="P52" s="142"/>
      <c r="Q52" s="177"/>
      <c r="R52" s="199">
        <f>IFERROR(VLOOKUP($B52,prud_nut_data[#All],$B$10,FALSE)*$E$10,"")</f>
        <v>0</v>
      </c>
      <c r="S52" s="199">
        <f>IFERROR(VLOOKUP($B52,prud_nut_data[#All],$B$11,FALSE)*$E$11,"")</f>
        <v>0</v>
      </c>
      <c r="T52" s="199">
        <f>IFERROR(VLOOKUP($B52,prud_nut_data[#All],$B$12,FALSE)*$E$12,"")</f>
        <v>0</v>
      </c>
      <c r="U52" s="177"/>
      <c r="V52" s="177"/>
      <c r="W52" s="200"/>
      <c r="X52" s="200"/>
      <c r="Y52" s="200"/>
      <c r="Z52" s="118"/>
      <c r="AA52" s="118"/>
      <c r="AB52" s="118"/>
      <c r="AC52" s="118"/>
      <c r="AD52" s="118"/>
      <c r="AE52" s="118"/>
    </row>
    <row r="53" spans="1:31" ht="15" customHeight="1" x14ac:dyDescent="0.25">
      <c r="A53" s="451"/>
      <c r="B53" s="184" t="s">
        <v>71</v>
      </c>
      <c r="C53" s="183" t="s">
        <v>41</v>
      </c>
      <c r="D53" s="378">
        <f t="shared" si="0"/>
        <v>0</v>
      </c>
      <c r="E53" s="186"/>
      <c r="F53" s="276">
        <v>1300</v>
      </c>
      <c r="G53" s="277">
        <v>1000</v>
      </c>
      <c r="H53" s="278">
        <v>1000</v>
      </c>
      <c r="I53" s="276">
        <v>1350</v>
      </c>
      <c r="J53" s="279">
        <v>1250</v>
      </c>
      <c r="K53" s="280">
        <v>1000</v>
      </c>
      <c r="L53" s="313">
        <v>1300</v>
      </c>
      <c r="M53" s="314">
        <v>1000</v>
      </c>
      <c r="N53" s="315">
        <v>1000</v>
      </c>
      <c r="O53" s="280">
        <v>1000</v>
      </c>
      <c r="P53" s="142"/>
      <c r="Q53" s="177"/>
      <c r="R53" s="199">
        <f>IFERROR(VLOOKUP($B53,prud_nut_data[#All],$B$10,FALSE)*$E$10,"")</f>
        <v>0</v>
      </c>
      <c r="S53" s="199">
        <f>IFERROR(VLOOKUP($B53,prud_nut_data[#All],$B$11,FALSE)*$E$11,"")</f>
        <v>0</v>
      </c>
      <c r="T53" s="199">
        <f>IFERROR(VLOOKUP($B53,prud_nut_data[#All],$B$12,FALSE)*$E$12,"")</f>
        <v>0</v>
      </c>
      <c r="U53" s="177"/>
      <c r="V53" s="177"/>
      <c r="W53" s="200"/>
      <c r="X53" s="200"/>
      <c r="Y53" s="200"/>
      <c r="Z53" s="118"/>
      <c r="AA53" s="118"/>
      <c r="AB53" s="118"/>
      <c r="AC53" s="118"/>
      <c r="AD53" s="118"/>
      <c r="AE53" s="118"/>
    </row>
    <row r="54" spans="1:31" ht="15" customHeight="1" x14ac:dyDescent="0.25">
      <c r="A54" s="451"/>
      <c r="B54" s="160" t="s">
        <v>72</v>
      </c>
      <c r="C54" s="149" t="s">
        <v>41</v>
      </c>
      <c r="D54" s="379">
        <f t="shared" si="0"/>
        <v>0</v>
      </c>
      <c r="E54" s="185"/>
      <c r="F54" s="276">
        <v>1250</v>
      </c>
      <c r="G54" s="277">
        <v>700</v>
      </c>
      <c r="H54" s="278">
        <v>700</v>
      </c>
      <c r="I54" s="276">
        <v>1065</v>
      </c>
      <c r="J54" s="279">
        <v>990</v>
      </c>
      <c r="K54" s="280">
        <v>550</v>
      </c>
      <c r="L54" s="313">
        <v>1250</v>
      </c>
      <c r="M54" s="314">
        <v>1000</v>
      </c>
      <c r="N54" s="315">
        <v>1000</v>
      </c>
      <c r="O54" s="280">
        <v>900</v>
      </c>
      <c r="P54" s="142"/>
      <c r="Q54" s="177"/>
      <c r="R54" s="199">
        <f>IFERROR(VLOOKUP($B54,prud_nut_data[#All],$B$10,FALSE)*$E$10,"")</f>
        <v>0</v>
      </c>
      <c r="S54" s="199">
        <f>IFERROR(VLOOKUP($B54,prud_nut_data[#All],$B$11,FALSE)*$E$11,"")</f>
        <v>0</v>
      </c>
      <c r="T54" s="199">
        <f>IFERROR(VLOOKUP($B54,prud_nut_data[#All],$B$12,FALSE)*$E$12,"")</f>
        <v>0</v>
      </c>
      <c r="U54" s="177"/>
      <c r="V54" s="177"/>
      <c r="W54" s="200"/>
      <c r="X54" s="200"/>
      <c r="Y54" s="200"/>
      <c r="Z54" s="118"/>
      <c r="AA54" s="118"/>
      <c r="AB54" s="118"/>
      <c r="AC54" s="118"/>
      <c r="AD54" s="118"/>
      <c r="AE54" s="118"/>
    </row>
    <row r="55" spans="1:31" ht="15" customHeight="1" thickBot="1" x14ac:dyDescent="0.3">
      <c r="A55" s="452"/>
      <c r="B55" s="257" t="s">
        <v>73</v>
      </c>
      <c r="C55" s="255" t="s">
        <v>41</v>
      </c>
      <c r="D55" s="380">
        <f t="shared" si="0"/>
        <v>0</v>
      </c>
      <c r="E55" s="256"/>
      <c r="F55" s="291">
        <v>360</v>
      </c>
      <c r="G55" s="292">
        <v>310</v>
      </c>
      <c r="H55" s="293">
        <v>320</v>
      </c>
      <c r="I55" s="291">
        <v>350</v>
      </c>
      <c r="J55" s="294">
        <v>320</v>
      </c>
      <c r="K55" s="295">
        <v>300</v>
      </c>
      <c r="L55" s="316">
        <v>360</v>
      </c>
      <c r="M55" s="317">
        <v>310</v>
      </c>
      <c r="N55" s="318">
        <v>320</v>
      </c>
      <c r="O55" s="295">
        <v>300</v>
      </c>
      <c r="P55" s="142"/>
      <c r="Q55" s="177"/>
      <c r="R55" s="199">
        <f>IFERROR(VLOOKUP($B55,prud_nut_data[#All],$B$10,FALSE)*$E$10,"")</f>
        <v>0</v>
      </c>
      <c r="S55" s="199">
        <f>IFERROR(VLOOKUP($B55,prud_nut_data[#All],$B$11,FALSE)*$E$11,"")</f>
        <v>0</v>
      </c>
      <c r="T55" s="199">
        <f>IFERROR(VLOOKUP($B55,prud_nut_data[#All],$B$12,FALSE)*$E$12,"")</f>
        <v>0</v>
      </c>
      <c r="U55" s="177"/>
      <c r="V55" s="177"/>
      <c r="W55" s="200"/>
      <c r="X55" s="200"/>
      <c r="Y55" s="200"/>
      <c r="Z55" s="118"/>
      <c r="AA55" s="118"/>
      <c r="AB55" s="118"/>
      <c r="AC55" s="118"/>
      <c r="AD55" s="118"/>
      <c r="AE55" s="118"/>
    </row>
    <row r="56" spans="1:31" ht="15" customHeight="1" x14ac:dyDescent="0.25">
      <c r="A56" s="435" t="s">
        <v>370</v>
      </c>
      <c r="B56" s="148" t="s">
        <v>75</v>
      </c>
      <c r="C56" s="149" t="s">
        <v>41</v>
      </c>
      <c r="D56" s="379">
        <f t="shared" si="0"/>
        <v>0</v>
      </c>
      <c r="E56" s="185"/>
      <c r="F56" s="276">
        <v>10</v>
      </c>
      <c r="G56" s="277">
        <v>9</v>
      </c>
      <c r="H56" s="278">
        <v>9</v>
      </c>
      <c r="I56" s="276">
        <v>14.8</v>
      </c>
      <c r="J56" s="279">
        <v>14.8</v>
      </c>
      <c r="K56" s="280">
        <v>16</v>
      </c>
      <c r="L56" s="313">
        <v>10</v>
      </c>
      <c r="M56" s="314">
        <v>9</v>
      </c>
      <c r="N56" s="315">
        <v>9</v>
      </c>
      <c r="O56" s="280">
        <v>20</v>
      </c>
      <c r="P56" s="142"/>
      <c r="Q56" s="177"/>
      <c r="R56" s="199">
        <f>IFERROR(VLOOKUP($B56,prud_nut_data[#All],$B$10,FALSE)*$E$10,"")</f>
        <v>0</v>
      </c>
      <c r="S56" s="199">
        <f>IFERROR(VLOOKUP($B56,prud_nut_data[#All],$B$11,FALSE)*$E$11,"")</f>
        <v>0</v>
      </c>
      <c r="T56" s="199">
        <f>IFERROR(VLOOKUP($B56,prud_nut_data[#All],$B$12,FALSE)*$E$12,"")</f>
        <v>0</v>
      </c>
      <c r="U56" s="177"/>
      <c r="V56" s="177"/>
      <c r="W56" s="200"/>
      <c r="X56" s="200"/>
      <c r="Y56" s="200"/>
      <c r="Z56" s="118"/>
      <c r="AA56" s="118"/>
      <c r="AB56" s="118"/>
      <c r="AC56" s="118"/>
      <c r="AD56" s="118"/>
      <c r="AE56" s="118"/>
    </row>
    <row r="57" spans="1:31" ht="15" customHeight="1" x14ac:dyDescent="0.25">
      <c r="A57" s="436"/>
      <c r="B57" s="182" t="s">
        <v>76</v>
      </c>
      <c r="C57" s="183" t="s">
        <v>41</v>
      </c>
      <c r="D57" s="378">
        <f t="shared" si="0"/>
        <v>0</v>
      </c>
      <c r="E57" s="186"/>
      <c r="F57" s="276">
        <v>1.3</v>
      </c>
      <c r="G57" s="277">
        <v>1.3</v>
      </c>
      <c r="H57" s="278">
        <v>1.3</v>
      </c>
      <c r="I57" s="276">
        <v>1.3</v>
      </c>
      <c r="J57" s="279">
        <v>1.5</v>
      </c>
      <c r="K57" s="280">
        <v>1.5</v>
      </c>
      <c r="L57" s="313">
        <v>1.4</v>
      </c>
      <c r="M57" s="314">
        <v>1.5</v>
      </c>
      <c r="N57" s="315">
        <v>1.5</v>
      </c>
      <c r="O57" s="280">
        <v>1.25</v>
      </c>
      <c r="P57" s="142"/>
      <c r="Q57" s="177"/>
      <c r="R57" s="199">
        <f>IFERROR(VLOOKUP($B57,prud_nut_data[#All],$B$10,FALSE)*$E$10,"")</f>
        <v>0</v>
      </c>
      <c r="S57" s="199">
        <f>IFERROR(VLOOKUP($B57,prud_nut_data[#All],$B$11,FALSE)*$E$11,"")</f>
        <v>0</v>
      </c>
      <c r="T57" s="199">
        <f>IFERROR(VLOOKUP($B57,prud_nut_data[#All],$B$12,FALSE)*$E$12,"")</f>
        <v>0</v>
      </c>
      <c r="U57" s="177"/>
      <c r="V57" s="177"/>
      <c r="W57" s="200"/>
      <c r="X57" s="200"/>
      <c r="Y57" s="200"/>
      <c r="Z57" s="118"/>
      <c r="AA57" s="118"/>
      <c r="AB57" s="118"/>
      <c r="AC57" s="118"/>
      <c r="AD57" s="118"/>
      <c r="AE57" s="118"/>
    </row>
    <row r="58" spans="1:31" ht="15" customHeight="1" x14ac:dyDescent="0.25">
      <c r="A58" s="436"/>
      <c r="B58" s="148" t="s">
        <v>77</v>
      </c>
      <c r="C58" s="149" t="s">
        <v>41</v>
      </c>
      <c r="D58" s="379">
        <f t="shared" si="0"/>
        <v>0</v>
      </c>
      <c r="E58" s="185"/>
      <c r="F58" s="276">
        <v>13</v>
      </c>
      <c r="G58" s="277">
        <v>12</v>
      </c>
      <c r="H58" s="278">
        <v>12</v>
      </c>
      <c r="I58" s="276">
        <v>13</v>
      </c>
      <c r="J58" s="279">
        <v>13</v>
      </c>
      <c r="K58" s="280">
        <v>13</v>
      </c>
      <c r="L58" s="313">
        <v>11</v>
      </c>
      <c r="M58" s="314">
        <v>12</v>
      </c>
      <c r="N58" s="315">
        <v>12</v>
      </c>
      <c r="O58" s="280">
        <v>13</v>
      </c>
      <c r="P58" s="142"/>
      <c r="Q58" s="177"/>
      <c r="R58" s="199">
        <f>IFERROR(VLOOKUP($B58,prud_nut_data[#All],$B$10,FALSE)*$E$10,"")</f>
        <v>0</v>
      </c>
      <c r="S58" s="199">
        <f>IFERROR(VLOOKUP($B58,prud_nut_data[#All],$B$11,FALSE)*$E$11,"")</f>
        <v>0</v>
      </c>
      <c r="T58" s="199">
        <f>IFERROR(VLOOKUP($B58,prud_nut_data[#All],$B$12,FALSE)*$E$12,"")</f>
        <v>0</v>
      </c>
      <c r="U58" s="177"/>
      <c r="V58" s="177"/>
      <c r="W58" s="200"/>
      <c r="X58" s="200"/>
      <c r="Y58" s="200"/>
      <c r="Z58" s="118"/>
      <c r="AA58" s="118"/>
      <c r="AB58" s="118"/>
      <c r="AC58" s="118"/>
      <c r="AD58" s="118"/>
      <c r="AE58" s="118"/>
    </row>
    <row r="59" spans="1:31" ht="15" customHeight="1" x14ac:dyDescent="0.25">
      <c r="A59" s="436"/>
      <c r="B59" s="182" t="s">
        <v>78</v>
      </c>
      <c r="C59" s="183" t="s">
        <v>41</v>
      </c>
      <c r="D59" s="378">
        <f t="shared" si="0"/>
        <v>0</v>
      </c>
      <c r="E59" s="186"/>
      <c r="F59" s="276">
        <v>2.6</v>
      </c>
      <c r="G59" s="277">
        <v>2.6</v>
      </c>
      <c r="H59" s="278">
        <v>2.6</v>
      </c>
      <c r="I59" s="276">
        <v>0.9</v>
      </c>
      <c r="J59" s="279">
        <v>1.4</v>
      </c>
      <c r="K59" s="280">
        <v>3</v>
      </c>
      <c r="L59" s="313">
        <v>5</v>
      </c>
      <c r="M59" s="314">
        <v>5</v>
      </c>
      <c r="N59" s="315">
        <v>5</v>
      </c>
      <c r="O59" s="280">
        <v>3.75</v>
      </c>
      <c r="P59" s="142"/>
      <c r="Q59" s="177"/>
      <c r="R59" s="199">
        <f>IFERROR(VLOOKUP($B59,prud_nut_data[#All],$B$10,FALSE)*$E$10,"")</f>
        <v>0</v>
      </c>
      <c r="S59" s="199">
        <f>IFERROR(VLOOKUP($B59,prud_nut_data[#All],$B$11,FALSE)*$E$11,"")</f>
        <v>0</v>
      </c>
      <c r="T59" s="199">
        <f>IFERROR(VLOOKUP($B59,prud_nut_data[#All],$B$12,FALSE)*$E$12,"")</f>
        <v>0</v>
      </c>
      <c r="U59" s="177"/>
      <c r="V59" s="177"/>
      <c r="W59" s="200"/>
      <c r="X59" s="200"/>
      <c r="Y59" s="200"/>
      <c r="Z59" s="118"/>
      <c r="AA59" s="118"/>
      <c r="AB59" s="118"/>
      <c r="AC59" s="118"/>
      <c r="AD59" s="118"/>
      <c r="AE59" s="118"/>
    </row>
    <row r="60" spans="1:31" ht="15" customHeight="1" x14ac:dyDescent="0.25">
      <c r="A60" s="436"/>
      <c r="B60" s="148" t="s">
        <v>79</v>
      </c>
      <c r="C60" s="149" t="s">
        <v>48</v>
      </c>
      <c r="D60" s="379">
        <f t="shared" si="0"/>
        <v>0</v>
      </c>
      <c r="E60" s="185"/>
      <c r="F60" s="276">
        <v>290</v>
      </c>
      <c r="G60" s="277">
        <v>290</v>
      </c>
      <c r="H60" s="278">
        <v>290</v>
      </c>
      <c r="I60" s="276">
        <v>140</v>
      </c>
      <c r="J60" s="279">
        <v>140</v>
      </c>
      <c r="K60" s="280">
        <v>200</v>
      </c>
      <c r="L60" s="313">
        <v>370</v>
      </c>
      <c r="M60" s="314">
        <v>270</v>
      </c>
      <c r="N60" s="315">
        <v>270</v>
      </c>
      <c r="O60" s="280">
        <v>200</v>
      </c>
      <c r="P60" s="142"/>
      <c r="Q60" s="177"/>
      <c r="R60" s="199">
        <f>IFERROR(VLOOKUP($B60,prud_nut_data[#All],$B$10,FALSE)*$E$10,"")</f>
        <v>0</v>
      </c>
      <c r="S60" s="199">
        <f>IFERROR(VLOOKUP($B60,prud_nut_data[#All],$B$11,FALSE)*$E$11,"")</f>
        <v>0</v>
      </c>
      <c r="T60" s="199">
        <f>IFERROR(VLOOKUP($B60,prud_nut_data[#All],$B$12,FALSE)*$E$12,"")</f>
        <v>0</v>
      </c>
      <c r="U60" s="177"/>
      <c r="V60" s="177"/>
      <c r="W60" s="200"/>
      <c r="X60" s="200"/>
      <c r="Y60" s="200"/>
      <c r="Z60" s="118"/>
      <c r="AA60" s="118"/>
      <c r="AB60" s="118"/>
      <c r="AC60" s="118"/>
      <c r="AD60" s="118"/>
      <c r="AE60" s="118"/>
    </row>
    <row r="61" spans="1:31" ht="15" customHeight="1" x14ac:dyDescent="0.25">
      <c r="A61" s="436"/>
      <c r="B61" s="182" t="s">
        <v>80</v>
      </c>
      <c r="C61" s="183" t="s">
        <v>48</v>
      </c>
      <c r="D61" s="378">
        <f t="shared" si="0"/>
        <v>0</v>
      </c>
      <c r="E61" s="186"/>
      <c r="F61" s="276">
        <v>50</v>
      </c>
      <c r="G61" s="277">
        <v>50</v>
      </c>
      <c r="H61" s="278">
        <v>50</v>
      </c>
      <c r="I61" s="276">
        <v>28</v>
      </c>
      <c r="J61" s="279">
        <v>50</v>
      </c>
      <c r="K61" s="280">
        <v>65</v>
      </c>
      <c r="L61" s="313">
        <v>50</v>
      </c>
      <c r="M61" s="314">
        <v>50</v>
      </c>
      <c r="N61" s="315">
        <v>50</v>
      </c>
      <c r="O61" s="280">
        <v>75</v>
      </c>
      <c r="P61" s="142"/>
      <c r="Q61" s="177"/>
      <c r="R61" s="199">
        <f>IFERROR(VLOOKUP($B61,prud_nut_data[#All],$B$10,FALSE)*$E$10,"")</f>
        <v>0</v>
      </c>
      <c r="S61" s="199">
        <f>IFERROR(VLOOKUP($B61,prud_nut_data[#All],$B$11,FALSE)*$E$11,"")</f>
        <v>0</v>
      </c>
      <c r="T61" s="199">
        <f>IFERROR(VLOOKUP($B61,prud_nut_data[#All],$B$12,FALSE)*$E$12,"")</f>
        <v>0</v>
      </c>
      <c r="U61" s="177"/>
      <c r="V61" s="177"/>
      <c r="W61" s="200"/>
      <c r="X61" s="200"/>
      <c r="Y61" s="200"/>
      <c r="Z61" s="118"/>
      <c r="AA61" s="118"/>
      <c r="AB61" s="118"/>
      <c r="AC61" s="118"/>
      <c r="AD61" s="118"/>
      <c r="AE61" s="118"/>
    </row>
    <row r="62" spans="1:31" ht="15" customHeight="1" x14ac:dyDescent="0.25">
      <c r="A62" s="436"/>
      <c r="B62" s="148" t="s">
        <v>81</v>
      </c>
      <c r="C62" s="149" t="s">
        <v>48</v>
      </c>
      <c r="D62" s="379">
        <f t="shared" si="0"/>
        <v>0</v>
      </c>
      <c r="E62" s="185"/>
      <c r="F62" s="276">
        <v>70</v>
      </c>
      <c r="G62" s="277">
        <v>70</v>
      </c>
      <c r="H62" s="278">
        <v>70</v>
      </c>
      <c r="I62" s="276">
        <v>75</v>
      </c>
      <c r="J62" s="279">
        <v>75</v>
      </c>
      <c r="K62" s="280">
        <v>85</v>
      </c>
      <c r="L62" s="313">
        <v>75</v>
      </c>
      <c r="M62" s="314">
        <v>75</v>
      </c>
      <c r="N62" s="315">
        <v>75</v>
      </c>
      <c r="O62" s="280">
        <v>75</v>
      </c>
      <c r="P62" s="142"/>
      <c r="Q62" s="177"/>
      <c r="R62" s="199">
        <f>IFERROR(VLOOKUP($B62,prud_nut_data[#All],$B$10,FALSE)*$E$10,"")</f>
        <v>0</v>
      </c>
      <c r="S62" s="199">
        <f>IFERROR(VLOOKUP($B62,prud_nut_data[#All],$B$11,FALSE)*$E$11,"")</f>
        <v>0</v>
      </c>
      <c r="T62" s="199">
        <f>IFERROR(VLOOKUP($B62,prud_nut_data[#All],$B$12,FALSE)*$E$12,"")</f>
        <v>0</v>
      </c>
      <c r="U62" s="177"/>
      <c r="V62" s="177"/>
      <c r="W62" s="200"/>
      <c r="X62" s="200"/>
      <c r="Y62" s="200"/>
      <c r="Z62" s="118"/>
      <c r="AA62" s="118"/>
      <c r="AB62" s="118"/>
      <c r="AC62" s="118"/>
      <c r="AD62" s="118"/>
      <c r="AE62" s="118"/>
    </row>
    <row r="63" spans="1:31" ht="15" customHeight="1" thickBot="1" x14ac:dyDescent="0.3">
      <c r="A63" s="437"/>
      <c r="B63" s="203" t="s">
        <v>82</v>
      </c>
      <c r="C63" s="204" t="s">
        <v>48</v>
      </c>
      <c r="D63" s="381">
        <f t="shared" si="0"/>
        <v>0</v>
      </c>
      <c r="E63" s="205"/>
      <c r="F63" s="302">
        <v>44</v>
      </c>
      <c r="G63" s="303">
        <v>45</v>
      </c>
      <c r="H63" s="304">
        <v>45</v>
      </c>
      <c r="I63" s="302">
        <v>5.6</v>
      </c>
      <c r="J63" s="305">
        <v>25</v>
      </c>
      <c r="K63" s="306" t="s">
        <v>44</v>
      </c>
      <c r="L63" s="320">
        <v>45</v>
      </c>
      <c r="M63" s="321">
        <v>45</v>
      </c>
      <c r="N63" s="322">
        <v>45</v>
      </c>
      <c r="O63" s="306">
        <v>70</v>
      </c>
      <c r="P63" s="142"/>
      <c r="Q63" s="177"/>
      <c r="R63" s="199">
        <f>IFERROR(VLOOKUP($B63,prud_nut_data[#All],$B$10,FALSE)*$E$10,"")</f>
        <v>0</v>
      </c>
      <c r="S63" s="199">
        <f>IFERROR(VLOOKUP($B63,prud_nut_data[#All],$B$11,FALSE)*$E$11,"")</f>
        <v>0</v>
      </c>
      <c r="T63" s="199">
        <f>IFERROR(VLOOKUP($B63,prud_nut_data[#All],$B$12,FALSE)*$E$12,"")</f>
        <v>0</v>
      </c>
      <c r="U63" s="177"/>
      <c r="V63" s="177"/>
      <c r="W63" s="200"/>
      <c r="X63" s="200"/>
      <c r="Y63" s="200"/>
      <c r="Z63" s="118"/>
      <c r="AA63" s="118"/>
      <c r="AB63" s="118"/>
      <c r="AC63" s="118"/>
      <c r="AD63" s="118"/>
      <c r="AE63" s="118"/>
    </row>
    <row r="64" spans="1:31" x14ac:dyDescent="0.25">
      <c r="A64" s="142"/>
      <c r="B64" s="142"/>
      <c r="C64" s="142"/>
      <c r="D64" s="142"/>
      <c r="E64" s="142"/>
      <c r="F64" s="171"/>
      <c r="G64" s="142"/>
      <c r="H64" s="142"/>
      <c r="I64" s="142"/>
      <c r="J64" s="142"/>
      <c r="K64" s="142"/>
      <c r="L64" s="142"/>
      <c r="M64" s="142"/>
      <c r="N64" s="142"/>
      <c r="O64" s="142"/>
      <c r="P64" s="142"/>
      <c r="Q64" s="177"/>
      <c r="R64" s="177"/>
      <c r="S64" s="177"/>
      <c r="T64" s="177"/>
      <c r="U64" s="177"/>
      <c r="V64" s="177"/>
      <c r="W64" s="200"/>
      <c r="X64" s="200"/>
      <c r="Y64" s="200"/>
      <c r="Z64" s="118"/>
      <c r="AA64" s="118"/>
      <c r="AB64" s="118"/>
      <c r="AC64" s="118"/>
      <c r="AD64" s="118"/>
      <c r="AE64" s="118"/>
    </row>
    <row r="65" spans="2:31" x14ac:dyDescent="0.25">
      <c r="B65" s="177"/>
      <c r="C65" s="177"/>
      <c r="D65" s="177"/>
      <c r="E65" s="177"/>
      <c r="F65" s="172"/>
      <c r="G65" s="177"/>
      <c r="H65" s="177"/>
      <c r="I65" s="177"/>
      <c r="J65" s="177"/>
      <c r="K65" s="177"/>
      <c r="L65" s="177"/>
      <c r="M65" s="177"/>
      <c r="N65" s="177"/>
      <c r="O65" s="177"/>
      <c r="P65" s="177"/>
      <c r="Q65" s="177"/>
      <c r="R65" s="177"/>
      <c r="S65" s="177"/>
      <c r="T65" s="177"/>
      <c r="U65" s="177"/>
      <c r="V65" s="177"/>
      <c r="W65" s="200"/>
      <c r="X65" s="200"/>
      <c r="Y65" s="200"/>
      <c r="Z65" s="118"/>
      <c r="AA65" s="118"/>
      <c r="AB65" s="118"/>
      <c r="AC65" s="118"/>
      <c r="AD65" s="118"/>
      <c r="AE65" s="118"/>
    </row>
    <row r="66" spans="2:31" x14ac:dyDescent="0.25">
      <c r="B66" s="177"/>
      <c r="C66" s="177"/>
      <c r="D66" s="177"/>
      <c r="E66" s="177"/>
      <c r="F66" s="172"/>
      <c r="G66" s="177"/>
      <c r="H66" s="177"/>
      <c r="I66" s="177"/>
      <c r="J66" s="177"/>
      <c r="K66" s="177"/>
      <c r="L66" s="177"/>
      <c r="M66" s="177"/>
      <c r="N66" s="177"/>
      <c r="O66" s="177"/>
      <c r="P66" s="177"/>
      <c r="Q66" s="177"/>
      <c r="R66" s="177"/>
      <c r="S66" s="177"/>
      <c r="T66" s="177"/>
      <c r="U66" s="177"/>
      <c r="V66" s="177"/>
      <c r="W66" s="200"/>
      <c r="X66" s="200"/>
      <c r="Y66" s="200"/>
      <c r="Z66" s="118"/>
      <c r="AA66" s="118"/>
      <c r="AB66" s="118"/>
      <c r="AC66" s="118"/>
      <c r="AD66" s="118"/>
      <c r="AE66" s="118"/>
    </row>
    <row r="67" spans="2:31" x14ac:dyDescent="0.25">
      <c r="B67" s="177"/>
      <c r="C67" s="177"/>
      <c r="D67" s="177"/>
      <c r="E67" s="177"/>
      <c r="F67" s="172"/>
      <c r="G67" s="177"/>
      <c r="H67" s="177"/>
      <c r="I67" s="177"/>
      <c r="J67" s="177"/>
      <c r="K67" s="177"/>
      <c r="L67" s="177"/>
      <c r="M67" s="177"/>
      <c r="N67" s="177"/>
      <c r="O67" s="177"/>
      <c r="P67" s="177"/>
      <c r="Q67" s="177"/>
      <c r="R67" s="177"/>
      <c r="S67" s="177"/>
      <c r="T67" s="177"/>
      <c r="U67" s="177"/>
      <c r="V67" s="177"/>
      <c r="W67" s="200"/>
      <c r="X67" s="200"/>
      <c r="Y67" s="200"/>
      <c r="Z67" s="118"/>
      <c r="AA67" s="118"/>
      <c r="AB67" s="118"/>
      <c r="AC67" s="118"/>
      <c r="AD67" s="118"/>
      <c r="AE67" s="118"/>
    </row>
    <row r="68" spans="2:31" x14ac:dyDescent="0.25">
      <c r="B68" s="177"/>
      <c r="C68" s="177"/>
      <c r="D68" s="177"/>
      <c r="E68" s="177"/>
      <c r="F68" s="172"/>
      <c r="G68" s="177"/>
      <c r="H68" s="177"/>
      <c r="I68" s="177"/>
      <c r="J68" s="177"/>
      <c r="K68" s="177"/>
      <c r="L68" s="177"/>
      <c r="M68" s="177"/>
      <c r="N68" s="177"/>
      <c r="O68" s="177"/>
      <c r="P68" s="177"/>
      <c r="Q68" s="177"/>
      <c r="R68" s="177"/>
      <c r="S68" s="177"/>
      <c r="T68" s="177"/>
      <c r="U68" s="177"/>
      <c r="V68" s="177"/>
      <c r="W68" s="200"/>
      <c r="X68" s="200"/>
      <c r="Y68" s="200"/>
      <c r="Z68" s="118"/>
      <c r="AA68" s="118"/>
      <c r="AB68" s="118"/>
      <c r="AC68" s="118"/>
      <c r="AD68" s="118"/>
      <c r="AE68" s="118"/>
    </row>
    <row r="69" spans="2:31" x14ac:dyDescent="0.25">
      <c r="B69" s="177"/>
      <c r="C69" s="177"/>
      <c r="D69" s="177"/>
      <c r="E69" s="177"/>
      <c r="F69" s="172"/>
      <c r="G69" s="177"/>
      <c r="H69" s="177"/>
      <c r="I69" s="177"/>
      <c r="J69" s="177"/>
      <c r="K69" s="177"/>
      <c r="L69" s="177"/>
      <c r="M69" s="177"/>
      <c r="N69" s="177"/>
      <c r="O69" s="177"/>
      <c r="P69" s="177"/>
      <c r="Q69" s="177"/>
      <c r="R69" s="177"/>
      <c r="S69" s="177"/>
      <c r="T69" s="177"/>
      <c r="U69" s="177"/>
      <c r="V69" s="177"/>
      <c r="W69" s="177"/>
      <c r="X69" s="177"/>
      <c r="Y69" s="177"/>
    </row>
    <row r="70" spans="2:31" x14ac:dyDescent="0.25">
      <c r="B70" s="177"/>
      <c r="C70" s="177"/>
      <c r="D70" s="177"/>
      <c r="E70" s="177"/>
      <c r="F70" s="172"/>
      <c r="G70" s="177"/>
      <c r="H70" s="177"/>
      <c r="I70" s="177"/>
      <c r="J70" s="177"/>
      <c r="K70" s="177"/>
      <c r="L70" s="177"/>
      <c r="M70" s="177"/>
      <c r="N70" s="177"/>
      <c r="O70" s="177"/>
      <c r="P70" s="177"/>
      <c r="Q70" s="177"/>
      <c r="R70" s="177"/>
      <c r="S70" s="177"/>
      <c r="T70" s="177"/>
      <c r="U70" s="177"/>
      <c r="V70" s="177"/>
      <c r="W70" s="177"/>
      <c r="X70" s="177"/>
      <c r="Y70" s="177"/>
    </row>
    <row r="71" spans="2:31" x14ac:dyDescent="0.25">
      <c r="B71" s="177"/>
      <c r="C71" s="177"/>
      <c r="D71" s="177"/>
      <c r="E71" s="177"/>
      <c r="F71" s="172"/>
      <c r="G71" s="177"/>
      <c r="H71" s="177"/>
      <c r="I71" s="177"/>
      <c r="J71" s="177"/>
      <c r="K71" s="177"/>
      <c r="L71" s="177"/>
      <c r="M71" s="177"/>
      <c r="N71" s="177"/>
      <c r="O71" s="177"/>
      <c r="P71" s="177"/>
      <c r="Q71" s="177"/>
      <c r="R71" s="177"/>
      <c r="S71" s="177"/>
      <c r="T71" s="177"/>
      <c r="U71" s="177"/>
      <c r="V71" s="177"/>
      <c r="W71" s="177"/>
      <c r="X71" s="177"/>
      <c r="Y71" s="177"/>
    </row>
    <row r="72" spans="2:31" x14ac:dyDescent="0.25">
      <c r="B72" s="177"/>
      <c r="C72" s="177"/>
      <c r="D72" s="177"/>
      <c r="E72" s="177"/>
      <c r="F72" s="172"/>
      <c r="G72" s="177"/>
      <c r="H72" s="177"/>
      <c r="I72" s="177"/>
      <c r="J72" s="177"/>
      <c r="K72" s="177"/>
      <c r="L72" s="177"/>
      <c r="M72" s="177"/>
      <c r="N72" s="177"/>
      <c r="O72" s="177"/>
      <c r="P72" s="177"/>
      <c r="Q72" s="177"/>
      <c r="R72" s="177"/>
      <c r="S72" s="177"/>
      <c r="T72" s="177"/>
      <c r="U72" s="177"/>
      <c r="V72" s="177"/>
      <c r="W72" s="177"/>
      <c r="X72" s="177"/>
      <c r="Y72" s="177"/>
    </row>
    <row r="73" spans="2:31" x14ac:dyDescent="0.25">
      <c r="B73" s="177"/>
      <c r="C73" s="177"/>
      <c r="D73" s="177"/>
      <c r="E73" s="177"/>
      <c r="F73" s="172"/>
      <c r="G73" s="177"/>
      <c r="H73" s="177"/>
      <c r="I73" s="177"/>
      <c r="J73" s="177"/>
      <c r="K73" s="177"/>
      <c r="L73" s="177"/>
      <c r="M73" s="177"/>
      <c r="N73" s="177"/>
      <c r="O73" s="177"/>
      <c r="P73" s="177"/>
      <c r="Q73" s="177"/>
      <c r="R73" s="177"/>
      <c r="S73" s="177"/>
      <c r="T73" s="177"/>
      <c r="U73" s="177"/>
      <c r="V73" s="177"/>
      <c r="W73" s="177"/>
      <c r="X73" s="177"/>
      <c r="Y73" s="177"/>
    </row>
    <row r="74" spans="2:31" x14ac:dyDescent="0.25">
      <c r="B74" s="177"/>
      <c r="C74" s="177"/>
      <c r="D74" s="177"/>
      <c r="E74" s="177"/>
      <c r="F74" s="172"/>
      <c r="G74" s="177"/>
      <c r="H74" s="177"/>
      <c r="I74" s="177"/>
      <c r="J74" s="177"/>
      <c r="K74" s="177"/>
      <c r="L74" s="177"/>
      <c r="M74" s="177"/>
      <c r="N74" s="177"/>
      <c r="O74" s="177"/>
      <c r="P74" s="177"/>
      <c r="Q74" s="177"/>
      <c r="R74" s="177"/>
      <c r="S74" s="177"/>
      <c r="T74" s="177"/>
      <c r="U74" s="177"/>
      <c r="V74" s="177"/>
      <c r="W74" s="177"/>
      <c r="X74" s="177"/>
      <c r="Y74" s="177"/>
    </row>
    <row r="75" spans="2:31" x14ac:dyDescent="0.25">
      <c r="B75" s="177"/>
      <c r="C75" s="177"/>
      <c r="D75" s="177"/>
      <c r="E75" s="177"/>
      <c r="F75" s="172"/>
      <c r="G75" s="177"/>
      <c r="H75" s="177"/>
      <c r="I75" s="177"/>
      <c r="J75" s="177"/>
      <c r="K75" s="177"/>
      <c r="L75" s="177"/>
      <c r="M75" s="177"/>
      <c r="N75" s="177"/>
      <c r="O75" s="177"/>
      <c r="P75" s="177"/>
      <c r="Q75" s="177"/>
      <c r="R75" s="177"/>
      <c r="S75" s="177"/>
      <c r="T75" s="177"/>
      <c r="U75" s="177"/>
      <c r="V75" s="177"/>
      <c r="W75" s="177"/>
      <c r="X75" s="177"/>
      <c r="Y75" s="177"/>
    </row>
    <row r="76" spans="2:31" x14ac:dyDescent="0.25">
      <c r="B76" s="177"/>
      <c r="C76" s="177"/>
      <c r="D76" s="177"/>
      <c r="E76" s="177"/>
      <c r="F76" s="172"/>
      <c r="G76" s="177"/>
      <c r="H76" s="177"/>
      <c r="I76" s="177"/>
      <c r="J76" s="177"/>
      <c r="K76" s="177"/>
      <c r="L76" s="177"/>
      <c r="M76" s="177"/>
      <c r="N76" s="177"/>
      <c r="O76" s="177"/>
      <c r="P76" s="177"/>
      <c r="Q76" s="177"/>
      <c r="R76" s="177"/>
      <c r="S76" s="177"/>
      <c r="T76" s="177"/>
      <c r="U76" s="177"/>
      <c r="V76" s="177"/>
      <c r="W76" s="177"/>
      <c r="X76" s="177"/>
      <c r="Y76" s="177"/>
    </row>
    <row r="77" spans="2:31" x14ac:dyDescent="0.25">
      <c r="B77" s="177"/>
      <c r="C77" s="177"/>
      <c r="D77" s="177"/>
      <c r="E77" s="177"/>
      <c r="F77" s="172"/>
      <c r="G77" s="177"/>
      <c r="H77" s="177"/>
      <c r="I77" s="177"/>
      <c r="J77" s="177"/>
      <c r="K77" s="177"/>
      <c r="L77" s="177"/>
      <c r="M77" s="177"/>
      <c r="N77" s="177"/>
      <c r="O77" s="177"/>
      <c r="P77" s="177"/>
      <c r="Q77" s="177"/>
      <c r="R77" s="177"/>
      <c r="S77" s="177"/>
      <c r="T77" s="177"/>
      <c r="U77" s="177"/>
      <c r="V77" s="177"/>
      <c r="W77" s="177"/>
      <c r="X77" s="177"/>
      <c r="Y77" s="177"/>
    </row>
    <row r="78" spans="2:31" x14ac:dyDescent="0.25">
      <c r="B78" s="177"/>
      <c r="C78" s="177"/>
      <c r="D78" s="177"/>
      <c r="E78" s="177"/>
      <c r="F78" s="172"/>
      <c r="G78" s="177"/>
      <c r="H78" s="177"/>
      <c r="I78" s="177"/>
      <c r="J78" s="177"/>
      <c r="K78" s="177"/>
      <c r="L78" s="177"/>
      <c r="M78" s="177"/>
      <c r="N78" s="177"/>
      <c r="O78" s="177"/>
      <c r="P78" s="177"/>
      <c r="Q78" s="177"/>
      <c r="R78" s="177"/>
      <c r="S78" s="177"/>
      <c r="T78" s="177"/>
      <c r="U78" s="177"/>
      <c r="V78" s="177"/>
      <c r="W78" s="177"/>
      <c r="X78" s="177"/>
      <c r="Y78" s="177"/>
    </row>
    <row r="79" spans="2:31" x14ac:dyDescent="0.25">
      <c r="B79" s="177"/>
      <c r="C79" s="177"/>
      <c r="D79" s="177"/>
      <c r="E79" s="177"/>
      <c r="F79" s="172"/>
      <c r="G79" s="177"/>
      <c r="H79" s="177"/>
      <c r="I79" s="177"/>
      <c r="J79" s="177"/>
      <c r="K79" s="177"/>
      <c r="L79" s="177"/>
      <c r="M79" s="177"/>
      <c r="N79" s="177"/>
      <c r="O79" s="177"/>
      <c r="P79" s="177"/>
      <c r="Q79" s="177"/>
      <c r="R79" s="177"/>
      <c r="S79" s="177"/>
      <c r="T79" s="177"/>
      <c r="U79" s="177"/>
      <c r="V79" s="177"/>
      <c r="W79" s="177"/>
      <c r="X79" s="177"/>
      <c r="Y79" s="177"/>
    </row>
    <row r="80" spans="2:31" x14ac:dyDescent="0.25">
      <c r="Q80" s="177"/>
      <c r="R80" s="177"/>
      <c r="S80" s="177"/>
      <c r="T80" s="177"/>
      <c r="U80" s="177"/>
      <c r="V80" s="177"/>
      <c r="W80" s="177"/>
      <c r="X80" s="177"/>
      <c r="Y80" s="177"/>
    </row>
  </sheetData>
  <sheetProtection algorithmName="SHA-512" hashValue="4aQKBSxm4A9wXC2prFj6seXvhMwhjfyGwYh4zlO2iZ0SfIQvzh7BWBxp0TSnewinyZXEO5P/BqBNygkA8A9JUQ==" saltValue="rRxq5E7LMLvi7v094TzWHg==" spinCount="100000" sheet="1" formatColumns="0" formatRows="0"/>
  <protectedRanges>
    <protectedRange sqref="E15:E19" name="Lact_databases"/>
    <protectedRange sqref="E15:E19" name="Preg_databases"/>
    <protectedRange sqref="C10:C12" name="Lact_dropdowns"/>
    <protectedRange sqref="E10:E12" name="Lact_PE"/>
    <protectedRange sqref="D10:D12" name="Lact_logos"/>
  </protectedRanges>
  <mergeCells count="31">
    <mergeCell ref="K22:K24"/>
    <mergeCell ref="L22:N24"/>
    <mergeCell ref="O22:O24"/>
    <mergeCell ref="K25:K26"/>
    <mergeCell ref="A56:A63"/>
    <mergeCell ref="A50:A55"/>
    <mergeCell ref="A34:A49"/>
    <mergeCell ref="A27:A33"/>
    <mergeCell ref="L25:L26"/>
    <mergeCell ref="F25:F26"/>
    <mergeCell ref="G25:G26"/>
    <mergeCell ref="H25:H26"/>
    <mergeCell ref="I25:I26"/>
    <mergeCell ref="J25:J26"/>
    <mergeCell ref="D23:D25"/>
    <mergeCell ref="B1:P4"/>
    <mergeCell ref="E22:E26"/>
    <mergeCell ref="B5:P6"/>
    <mergeCell ref="I22:J24"/>
    <mergeCell ref="F22:H24"/>
    <mergeCell ref="C19:D19"/>
    <mergeCell ref="C18:D18"/>
    <mergeCell ref="C15:D15"/>
    <mergeCell ref="C16:D16"/>
    <mergeCell ref="C17:D17"/>
    <mergeCell ref="C14:E14"/>
    <mergeCell ref="C8:E8"/>
    <mergeCell ref="C9:D9"/>
    <mergeCell ref="M25:M26"/>
    <mergeCell ref="N25:N26"/>
    <mergeCell ref="O25:O26"/>
  </mergeCells>
  <conditionalFormatting sqref="F22:H63">
    <cfRule type="expression" dxfId="10" priority="5" stopIfTrue="1">
      <formula>$E$15="No"</formula>
    </cfRule>
  </conditionalFormatting>
  <conditionalFormatting sqref="F27:O63">
    <cfRule type="cellIs" dxfId="8" priority="150" operator="equal">
      <formula>"ND"</formula>
    </cfRule>
    <cfRule type="cellIs" dxfId="7" priority="151" operator="greaterThan">
      <formula>$D27</formula>
    </cfRule>
  </conditionalFormatting>
  <conditionalFormatting sqref="I22:J63">
    <cfRule type="expression" dxfId="6" priority="4" stopIfTrue="1">
      <formula>$E$16="No"</formula>
    </cfRule>
  </conditionalFormatting>
  <conditionalFormatting sqref="K22:K63">
    <cfRule type="expression" dxfId="4" priority="3" stopIfTrue="1">
      <formula>$E$17="No"</formula>
    </cfRule>
  </conditionalFormatting>
  <conditionalFormatting sqref="L22:N63">
    <cfRule type="expression" dxfId="2" priority="2" stopIfTrue="1">
      <formula>$E$18="No"</formula>
    </cfRule>
  </conditionalFormatting>
  <conditionalFormatting sqref="O22:O63">
    <cfRule type="expression" dxfId="0" priority="1" stopIfTrue="1">
      <formula>$E$19="No"</formula>
    </cfRule>
  </conditionalFormatting>
  <dataValidations count="1">
    <dataValidation type="list" allowBlank="1" showInputMessage="1" showErrorMessage="1" sqref="E15:E19" xr:uid="{99CED98A-365E-4376-9579-DAB23BC80CC7}">
      <formula1>"Yes,No"</formula1>
    </dataValidation>
  </dataValidations>
  <pageMargins left="0.70866141732283472" right="0.70866141732283472" top="0.74803149606299213" bottom="0.74803149606299213" header="0.31496062992125984" footer="0.31496062992125984"/>
  <pageSetup paperSize="9" scale="4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0" id="{D5372A99-2B4C-47A0-833F-30CC0620F0D0}">
            <xm:f>$D34&gt;TULs!AC12</xm:f>
            <x14:dxf>
              <fill>
                <patternFill>
                  <bgColor rgb="FFFF0000"/>
                </patternFill>
              </fill>
            </x14:dxf>
          </x14:cfRule>
          <xm:sqref>F34:H63</xm:sqref>
        </x14:conditionalFormatting>
        <x14:conditionalFormatting xmlns:xm="http://schemas.microsoft.com/office/excel/2006/main">
          <x14:cfRule type="expression" priority="141" id="{D5372A99-2B4C-47A0-833F-30CC0620F0D0}">
            <xm:f>$D34&gt;TULs!AH12</xm:f>
            <x14:dxf>
              <fill>
                <patternFill>
                  <bgColor rgb="FFFF0000"/>
                </patternFill>
              </fill>
            </x14:dxf>
          </x14:cfRule>
          <xm:sqref>I34:J63</xm:sqref>
        </x14:conditionalFormatting>
        <x14:conditionalFormatting xmlns:xm="http://schemas.microsoft.com/office/excel/2006/main">
          <x14:cfRule type="expression" priority="142" id="{D5372A99-2B4C-47A0-833F-30CC0620F0D0}">
            <xm:f>$D34&gt;TULs!AK12</xm:f>
            <x14:dxf>
              <fill>
                <patternFill>
                  <bgColor rgb="FFFF0000"/>
                </patternFill>
              </fill>
            </x14:dxf>
          </x14:cfRule>
          <xm:sqref>K34:K63</xm:sqref>
        </x14:conditionalFormatting>
        <x14:conditionalFormatting xmlns:xm="http://schemas.microsoft.com/office/excel/2006/main">
          <x14:cfRule type="expression" priority="143" id="{D5372A99-2B4C-47A0-833F-30CC0620F0D0}">
            <xm:f>$D34&gt;TULs!AO12</xm:f>
            <x14:dxf>
              <fill>
                <patternFill>
                  <bgColor rgb="FFFF0000"/>
                </patternFill>
              </fill>
            </x14:dxf>
          </x14:cfRule>
          <xm:sqref>L34:N63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97090C9-2B70-4FF7-A67E-0E077B7811A2}">
          <x14:formula1>
            <xm:f>'Custom Products'!$A$55:$A$74</xm:f>
          </x14:formula1>
          <xm:sqref>C10:C12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6E2A-B16C-4A97-9B0A-F1943817640E}">
  <sheetPr codeName="Sheet9">
    <tabColor theme="4" tint="0.79998168889431442"/>
  </sheetPr>
  <dimension ref="A1:Q46"/>
  <sheetViews>
    <sheetView workbookViewId="0">
      <selection activeCell="B4" sqref="B4:J7"/>
    </sheetView>
  </sheetViews>
  <sheetFormatPr defaultRowHeight="15" x14ac:dyDescent="0.25"/>
  <cols>
    <col min="1" max="1" width="3.42578125" customWidth="1"/>
  </cols>
  <sheetData>
    <row r="1" spans="1:17" x14ac:dyDescent="0.25">
      <c r="A1" s="478" t="s">
        <v>189</v>
      </c>
      <c r="B1" s="478"/>
      <c r="C1" s="478"/>
      <c r="D1" s="478"/>
      <c r="E1" s="478"/>
      <c r="F1" s="478"/>
      <c r="G1" s="478"/>
      <c r="H1" s="478"/>
      <c r="I1" s="478"/>
      <c r="J1" s="478"/>
      <c r="K1" s="478"/>
    </row>
    <row r="2" spans="1:17" x14ac:dyDescent="0.25">
      <c r="A2" s="478"/>
      <c r="B2" s="478"/>
      <c r="C2" s="478"/>
      <c r="D2" s="478"/>
      <c r="E2" s="478"/>
      <c r="F2" s="478"/>
      <c r="G2" s="478"/>
      <c r="H2" s="478"/>
      <c r="I2" s="478"/>
      <c r="J2" s="478"/>
      <c r="K2" s="478"/>
    </row>
    <row r="3" spans="1:17" x14ac:dyDescent="0.25">
      <c r="A3" s="146"/>
      <c r="B3" s="146"/>
      <c r="C3" s="146"/>
      <c r="D3" s="146"/>
      <c r="E3" s="146"/>
      <c r="F3" s="146"/>
      <c r="G3" s="146"/>
      <c r="H3" s="146"/>
      <c r="I3" s="146"/>
      <c r="J3" s="146"/>
      <c r="K3" s="146"/>
    </row>
    <row r="4" spans="1:17" ht="52.5" customHeight="1" x14ac:dyDescent="0.25">
      <c r="A4" s="146"/>
      <c r="B4" s="479" t="s">
        <v>371</v>
      </c>
      <c r="C4" s="479"/>
      <c r="D4" s="479"/>
      <c r="E4" s="479"/>
      <c r="F4" s="479"/>
      <c r="G4" s="479"/>
      <c r="H4" s="479"/>
      <c r="I4" s="479"/>
      <c r="J4" s="479"/>
      <c r="K4" s="146"/>
      <c r="N4" s="483" t="s">
        <v>373</v>
      </c>
      <c r="O4" s="483"/>
      <c r="P4" s="483"/>
      <c r="Q4" s="483"/>
    </row>
    <row r="5" spans="1:17" ht="37.5" customHeight="1" x14ac:dyDescent="0.25">
      <c r="A5" s="146"/>
      <c r="B5" s="479"/>
      <c r="C5" s="479"/>
      <c r="D5" s="479"/>
      <c r="E5" s="479"/>
      <c r="F5" s="479"/>
      <c r="G5" s="479"/>
      <c r="H5" s="479"/>
      <c r="I5" s="479"/>
      <c r="J5" s="479"/>
      <c r="K5" s="146"/>
      <c r="N5" s="483"/>
      <c r="O5" s="483"/>
      <c r="P5" s="483"/>
      <c r="Q5" s="483"/>
    </row>
    <row r="6" spans="1:17" ht="48.75" customHeight="1" x14ac:dyDescent="0.25">
      <c r="A6" s="146"/>
      <c r="B6" s="479"/>
      <c r="C6" s="479"/>
      <c r="D6" s="479"/>
      <c r="E6" s="479"/>
      <c r="F6" s="479"/>
      <c r="G6" s="479"/>
      <c r="H6" s="479"/>
      <c r="I6" s="479"/>
      <c r="J6" s="479"/>
      <c r="K6" s="146"/>
      <c r="N6" s="483"/>
      <c r="O6" s="483"/>
      <c r="P6" s="483"/>
      <c r="Q6" s="483"/>
    </row>
    <row r="7" spans="1:17" ht="63.75" customHeight="1" x14ac:dyDescent="0.25">
      <c r="A7" s="146"/>
      <c r="B7" s="479"/>
      <c r="C7" s="479"/>
      <c r="D7" s="479"/>
      <c r="E7" s="479"/>
      <c r="F7" s="479"/>
      <c r="G7" s="479"/>
      <c r="H7" s="479"/>
      <c r="I7" s="479"/>
      <c r="J7" s="479"/>
      <c r="K7" s="146"/>
    </row>
    <row r="8" spans="1:17" x14ac:dyDescent="0.25">
      <c r="A8" s="146"/>
      <c r="B8" s="146"/>
      <c r="C8" s="146"/>
      <c r="D8" s="146"/>
      <c r="E8" s="146"/>
      <c r="F8" s="146"/>
      <c r="G8" s="146"/>
      <c r="H8" s="146"/>
      <c r="I8" s="146"/>
      <c r="J8" s="146"/>
      <c r="K8" s="146"/>
    </row>
    <row r="9" spans="1:17" x14ac:dyDescent="0.25">
      <c r="A9" s="146"/>
      <c r="B9" s="150" t="s">
        <v>190</v>
      </c>
      <c r="C9" s="146"/>
      <c r="D9" s="146"/>
      <c r="E9" s="146"/>
      <c r="F9" s="146"/>
      <c r="G9" s="146"/>
      <c r="H9" s="146"/>
      <c r="I9" s="146"/>
      <c r="J9" s="146"/>
      <c r="K9" s="146"/>
    </row>
    <row r="10" spans="1:17" x14ac:dyDescent="0.25">
      <c r="A10" s="146"/>
      <c r="B10" s="146" t="s">
        <v>191</v>
      </c>
      <c r="C10" s="146"/>
      <c r="D10" s="146"/>
      <c r="E10" s="146"/>
      <c r="F10" s="146"/>
      <c r="G10" s="146"/>
      <c r="H10" s="146"/>
      <c r="I10" s="146"/>
      <c r="J10" s="146"/>
      <c r="K10" s="146"/>
    </row>
    <row r="11" spans="1:17" x14ac:dyDescent="0.25">
      <c r="A11" s="146"/>
      <c r="B11" s="146" t="s">
        <v>192</v>
      </c>
      <c r="C11" s="146"/>
      <c r="D11" s="146"/>
      <c r="E11" s="146"/>
      <c r="F11" s="146"/>
      <c r="G11" s="146"/>
      <c r="H11" s="146"/>
      <c r="I11" s="146"/>
      <c r="J11" s="146"/>
      <c r="K11" s="146"/>
    </row>
    <row r="12" spans="1:17" x14ac:dyDescent="0.25">
      <c r="A12" s="146"/>
      <c r="B12" s="146" t="s">
        <v>193</v>
      </c>
      <c r="C12" s="146"/>
      <c r="D12" s="146"/>
      <c r="E12" s="146"/>
      <c r="F12" s="146"/>
      <c r="G12" s="146"/>
      <c r="H12" s="146"/>
      <c r="I12" s="146"/>
      <c r="J12" s="146"/>
      <c r="K12" s="146"/>
    </row>
    <row r="13" spans="1:17" x14ac:dyDescent="0.25">
      <c r="A13" s="146"/>
      <c r="B13" s="146" t="s">
        <v>218</v>
      </c>
      <c r="C13" s="146"/>
      <c r="D13" s="146"/>
      <c r="E13" s="146"/>
      <c r="F13" s="146"/>
      <c r="G13" s="146"/>
      <c r="H13" s="146"/>
      <c r="I13" s="146"/>
      <c r="J13" s="146"/>
      <c r="K13" s="146"/>
    </row>
    <row r="14" spans="1:17" x14ac:dyDescent="0.25">
      <c r="A14" s="146"/>
      <c r="B14" s="146" t="s">
        <v>194</v>
      </c>
      <c r="C14" s="146"/>
      <c r="D14" s="146"/>
      <c r="E14" s="146"/>
      <c r="F14" s="146"/>
      <c r="G14" s="146"/>
      <c r="H14" s="146"/>
      <c r="I14" s="146"/>
      <c r="J14" s="146"/>
      <c r="K14" s="146"/>
    </row>
    <row r="15" spans="1:17" x14ac:dyDescent="0.25">
      <c r="A15" s="146"/>
      <c r="B15" s="146" t="s">
        <v>195</v>
      </c>
      <c r="C15" s="146"/>
      <c r="D15" s="146"/>
      <c r="E15" s="146"/>
      <c r="F15" s="146"/>
      <c r="G15" s="146"/>
      <c r="H15" s="146"/>
      <c r="I15" s="146"/>
      <c r="J15" s="146"/>
      <c r="K15" s="146"/>
    </row>
    <row r="16" spans="1:17" x14ac:dyDescent="0.25">
      <c r="A16" s="146"/>
      <c r="B16" s="146" t="s">
        <v>196</v>
      </c>
      <c r="C16" s="146"/>
      <c r="D16" s="146"/>
      <c r="E16" s="146"/>
      <c r="F16" s="146"/>
      <c r="G16" s="146"/>
      <c r="H16" s="146"/>
      <c r="I16" s="146"/>
      <c r="J16" s="146"/>
      <c r="K16" s="146"/>
    </row>
    <row r="17" spans="1:11" x14ac:dyDescent="0.25">
      <c r="A17" s="146"/>
      <c r="B17" s="146" t="s">
        <v>197</v>
      </c>
      <c r="C17" s="146"/>
      <c r="D17" s="146"/>
      <c r="E17" s="146"/>
      <c r="F17" s="146"/>
      <c r="G17" s="146"/>
      <c r="H17" s="146"/>
      <c r="I17" s="146"/>
      <c r="J17" s="146"/>
      <c r="K17" s="146"/>
    </row>
    <row r="18" spans="1:11" x14ac:dyDescent="0.25">
      <c r="A18" s="146"/>
      <c r="B18" s="146" t="s">
        <v>198</v>
      </c>
      <c r="C18" s="146"/>
      <c r="D18" s="146"/>
      <c r="E18" s="146"/>
      <c r="F18" s="146"/>
      <c r="G18" s="146"/>
      <c r="H18" s="146"/>
      <c r="I18" s="146"/>
      <c r="J18" s="146"/>
      <c r="K18" s="146"/>
    </row>
    <row r="19" spans="1:11" x14ac:dyDescent="0.25">
      <c r="A19" s="146"/>
      <c r="B19" s="146" t="s">
        <v>199</v>
      </c>
      <c r="C19" s="146"/>
      <c r="D19" s="146"/>
      <c r="E19" s="146"/>
      <c r="F19" s="146"/>
      <c r="G19" s="146"/>
      <c r="H19" s="146"/>
      <c r="I19" s="146"/>
      <c r="J19" s="146"/>
      <c r="K19" s="146"/>
    </row>
    <row r="20" spans="1:11" x14ac:dyDescent="0.25">
      <c r="A20" s="146"/>
      <c r="B20" s="146" t="s">
        <v>200</v>
      </c>
      <c r="C20" s="146"/>
      <c r="D20" s="146"/>
      <c r="E20" s="146"/>
      <c r="F20" s="146"/>
      <c r="G20" s="146"/>
      <c r="H20" s="146"/>
      <c r="I20" s="146"/>
      <c r="J20" s="146"/>
      <c r="K20" s="146"/>
    </row>
    <row r="21" spans="1:11" x14ac:dyDescent="0.25">
      <c r="A21" s="146"/>
      <c r="B21" s="146" t="s">
        <v>201</v>
      </c>
      <c r="C21" s="146"/>
      <c r="D21" s="146"/>
      <c r="E21" s="146"/>
      <c r="F21" s="146"/>
      <c r="G21" s="146"/>
      <c r="H21" s="146"/>
      <c r="I21" s="146"/>
      <c r="J21" s="146"/>
      <c r="K21" s="146"/>
    </row>
    <row r="22" spans="1:11" x14ac:dyDescent="0.25">
      <c r="A22" s="146"/>
      <c r="B22" s="146" t="s">
        <v>202</v>
      </c>
      <c r="C22" s="146"/>
      <c r="D22" s="146"/>
      <c r="E22" s="146"/>
      <c r="F22" s="146"/>
      <c r="G22" s="146"/>
      <c r="H22" s="146"/>
      <c r="I22" s="146"/>
      <c r="J22" s="146"/>
      <c r="K22" s="146"/>
    </row>
    <row r="23" spans="1:11" x14ac:dyDescent="0.25">
      <c r="A23" s="146"/>
      <c r="B23" s="146" t="s">
        <v>203</v>
      </c>
      <c r="C23" s="146"/>
      <c r="D23" s="146"/>
      <c r="E23" s="146"/>
      <c r="F23" s="146"/>
      <c r="G23" s="146"/>
      <c r="H23" s="146"/>
      <c r="I23" s="146"/>
      <c r="J23" s="146"/>
      <c r="K23" s="146"/>
    </row>
    <row r="24" spans="1:11" x14ac:dyDescent="0.25">
      <c r="A24" s="146"/>
      <c r="B24" s="146" t="s">
        <v>204</v>
      </c>
      <c r="C24" s="146"/>
      <c r="D24" s="146"/>
      <c r="E24" s="146"/>
      <c r="F24" s="146"/>
      <c r="G24" s="146"/>
      <c r="H24" s="146"/>
      <c r="I24" s="146"/>
      <c r="J24" s="146"/>
      <c r="K24" s="146"/>
    </row>
    <row r="25" spans="1:11" x14ac:dyDescent="0.25">
      <c r="A25" s="146"/>
      <c r="B25" s="146" t="s">
        <v>205</v>
      </c>
      <c r="C25" s="146"/>
      <c r="D25" s="146"/>
      <c r="E25" s="146"/>
      <c r="F25" s="146"/>
      <c r="G25" s="146"/>
      <c r="H25" s="146"/>
      <c r="I25" s="146"/>
      <c r="J25" s="146"/>
      <c r="K25" s="146"/>
    </row>
    <row r="26" spans="1:11" x14ac:dyDescent="0.25">
      <c r="A26" s="146"/>
      <c r="B26" s="146" t="s">
        <v>206</v>
      </c>
      <c r="C26" s="146"/>
      <c r="D26" s="146"/>
      <c r="E26" s="146"/>
      <c r="F26" s="146"/>
      <c r="G26" s="146"/>
      <c r="H26" s="146"/>
      <c r="I26" s="146"/>
      <c r="J26" s="146"/>
      <c r="K26" s="146"/>
    </row>
    <row r="27" spans="1:11" x14ac:dyDescent="0.25">
      <c r="A27" s="146"/>
      <c r="B27" s="146" t="s">
        <v>207</v>
      </c>
      <c r="C27" s="146"/>
      <c r="D27" s="146"/>
      <c r="E27" s="146"/>
      <c r="F27" s="146"/>
      <c r="G27" s="146"/>
      <c r="H27" s="146"/>
      <c r="I27" s="146"/>
      <c r="J27" s="146"/>
      <c r="K27" s="146"/>
    </row>
    <row r="28" spans="1:11" x14ac:dyDescent="0.25">
      <c r="A28" s="146"/>
      <c r="B28" s="146" t="s">
        <v>208</v>
      </c>
      <c r="C28" s="146"/>
      <c r="D28" s="146"/>
      <c r="E28" s="146"/>
      <c r="F28" s="146"/>
      <c r="G28" s="146"/>
      <c r="H28" s="146"/>
      <c r="I28" s="146"/>
      <c r="J28" s="146"/>
      <c r="K28" s="146"/>
    </row>
    <row r="29" spans="1:11" x14ac:dyDescent="0.25">
      <c r="A29" s="146"/>
      <c r="B29" s="146" t="s">
        <v>209</v>
      </c>
      <c r="C29" s="146"/>
      <c r="D29" s="146"/>
      <c r="E29" s="146"/>
      <c r="F29" s="146"/>
      <c r="G29" s="146"/>
      <c r="H29" s="146"/>
      <c r="I29" s="146"/>
      <c r="J29" s="146"/>
      <c r="K29" s="146"/>
    </row>
    <row r="30" spans="1:11" x14ac:dyDescent="0.25">
      <c r="A30" s="146"/>
      <c r="B30" s="146" t="s">
        <v>210</v>
      </c>
      <c r="C30" s="146"/>
      <c r="D30" s="146"/>
      <c r="E30" s="146"/>
      <c r="F30" s="146"/>
      <c r="G30" s="146"/>
      <c r="H30" s="146"/>
      <c r="I30" s="146"/>
      <c r="J30" s="146"/>
      <c r="K30" s="146"/>
    </row>
    <row r="31" spans="1:11" x14ac:dyDescent="0.25">
      <c r="A31" s="146"/>
      <c r="B31" s="146" t="s">
        <v>211</v>
      </c>
      <c r="C31" s="146"/>
      <c r="D31" s="146"/>
      <c r="E31" s="146"/>
      <c r="F31" s="146"/>
      <c r="G31" s="146"/>
      <c r="H31" s="146"/>
      <c r="I31" s="146"/>
      <c r="J31" s="146"/>
      <c r="K31" s="146"/>
    </row>
    <row r="32" spans="1:11" x14ac:dyDescent="0.25">
      <c r="A32" s="146"/>
      <c r="B32" s="146" t="s">
        <v>212</v>
      </c>
      <c r="C32" s="146"/>
      <c r="D32" s="146"/>
      <c r="E32" s="146"/>
      <c r="F32" s="146"/>
      <c r="G32" s="146"/>
      <c r="H32" s="146"/>
      <c r="I32" s="146"/>
      <c r="J32" s="146"/>
      <c r="K32" s="146"/>
    </row>
    <row r="33" spans="1:11" x14ac:dyDescent="0.25">
      <c r="A33" s="146"/>
      <c r="B33" s="146" t="s">
        <v>213</v>
      </c>
      <c r="C33" s="146"/>
      <c r="D33" s="146"/>
      <c r="E33" s="146"/>
      <c r="F33" s="146"/>
      <c r="G33" s="146"/>
      <c r="H33" s="146"/>
      <c r="I33" s="146"/>
      <c r="J33" s="146"/>
      <c r="K33" s="146"/>
    </row>
    <row r="34" spans="1:11" x14ac:dyDescent="0.25">
      <c r="A34" s="146"/>
      <c r="B34" s="146"/>
      <c r="C34" s="146"/>
      <c r="D34" s="146"/>
      <c r="E34" s="146"/>
      <c r="F34" s="146"/>
      <c r="G34" s="146"/>
      <c r="H34" s="146"/>
      <c r="I34" s="146"/>
      <c r="J34" s="146"/>
      <c r="K34" s="146"/>
    </row>
    <row r="35" spans="1:11" x14ac:dyDescent="0.25">
      <c r="A35" s="146"/>
      <c r="B35" s="482" t="s">
        <v>214</v>
      </c>
      <c r="C35" s="482"/>
      <c r="D35" s="146"/>
      <c r="E35" s="146"/>
      <c r="F35" s="146"/>
      <c r="G35" s="146"/>
      <c r="H35" s="146"/>
      <c r="I35" s="146"/>
      <c r="J35" s="146"/>
      <c r="K35" s="146"/>
    </row>
    <row r="36" spans="1:11" x14ac:dyDescent="0.25">
      <c r="A36" s="146"/>
      <c r="B36" s="482"/>
      <c r="C36" s="482"/>
      <c r="D36" s="146"/>
      <c r="E36" s="146"/>
      <c r="F36" s="146"/>
      <c r="G36" s="146"/>
      <c r="H36" s="146"/>
      <c r="I36" s="146"/>
      <c r="J36" s="146"/>
      <c r="K36" s="146"/>
    </row>
    <row r="37" spans="1:11" x14ac:dyDescent="0.25">
      <c r="A37" s="146"/>
      <c r="B37" s="480" t="s">
        <v>219</v>
      </c>
      <c r="C37" s="481"/>
      <c r="D37" s="481"/>
      <c r="E37" s="481"/>
      <c r="F37" s="481"/>
      <c r="G37" s="481"/>
      <c r="H37" s="481"/>
      <c r="I37" s="481"/>
      <c r="J37" s="481"/>
      <c r="K37" s="146"/>
    </row>
    <row r="38" spans="1:11" x14ac:dyDescent="0.25">
      <c r="A38" s="146"/>
      <c r="B38" s="481"/>
      <c r="C38" s="481"/>
      <c r="D38" s="481"/>
      <c r="E38" s="481"/>
      <c r="F38" s="481"/>
      <c r="G38" s="481"/>
      <c r="H38" s="481"/>
      <c r="I38" s="481"/>
      <c r="J38" s="481"/>
      <c r="K38" s="146"/>
    </row>
    <row r="39" spans="1:11" x14ac:dyDescent="0.25">
      <c r="A39" s="146"/>
      <c r="B39" s="481"/>
      <c r="C39" s="481"/>
      <c r="D39" s="481"/>
      <c r="E39" s="481"/>
      <c r="F39" s="481"/>
      <c r="G39" s="481"/>
      <c r="H39" s="481"/>
      <c r="I39" s="481"/>
      <c r="J39" s="481"/>
      <c r="K39" s="146"/>
    </row>
    <row r="40" spans="1:11" x14ac:dyDescent="0.25">
      <c r="A40" s="146"/>
      <c r="B40" s="481"/>
      <c r="C40" s="481"/>
      <c r="D40" s="481"/>
      <c r="E40" s="481"/>
      <c r="F40" s="481"/>
      <c r="G40" s="481"/>
      <c r="H40" s="481"/>
      <c r="I40" s="481"/>
      <c r="J40" s="481"/>
      <c r="K40" s="146"/>
    </row>
    <row r="41" spans="1:11" x14ac:dyDescent="0.25">
      <c r="A41" s="146"/>
      <c r="B41" s="481"/>
      <c r="C41" s="481"/>
      <c r="D41" s="481"/>
      <c r="E41" s="481"/>
      <c r="F41" s="481"/>
      <c r="G41" s="481"/>
      <c r="H41" s="481"/>
      <c r="I41" s="481"/>
      <c r="J41" s="481"/>
      <c r="K41" s="146"/>
    </row>
    <row r="42" spans="1:11" x14ac:dyDescent="0.25">
      <c r="A42" s="146"/>
      <c r="B42" s="481"/>
      <c r="C42" s="481"/>
      <c r="D42" s="481"/>
      <c r="E42" s="481"/>
      <c r="F42" s="481"/>
      <c r="G42" s="481"/>
      <c r="H42" s="481"/>
      <c r="I42" s="481"/>
      <c r="J42" s="481"/>
      <c r="K42" s="146"/>
    </row>
    <row r="43" spans="1:11" x14ac:dyDescent="0.25">
      <c r="A43" s="146"/>
      <c r="B43" s="481"/>
      <c r="C43" s="481"/>
      <c r="D43" s="481"/>
      <c r="E43" s="481"/>
      <c r="F43" s="481"/>
      <c r="G43" s="481"/>
      <c r="H43" s="481"/>
      <c r="I43" s="481"/>
      <c r="J43" s="481"/>
      <c r="K43" s="146"/>
    </row>
    <row r="44" spans="1:11" x14ac:dyDescent="0.25">
      <c r="A44" s="146"/>
      <c r="B44" s="146"/>
      <c r="C44" s="146"/>
      <c r="D44" s="146"/>
      <c r="E44" s="146"/>
      <c r="F44" s="146"/>
      <c r="G44" s="146"/>
      <c r="H44" s="146"/>
      <c r="I44" s="146"/>
      <c r="J44" s="146"/>
      <c r="K44" s="146"/>
    </row>
    <row r="45" spans="1:11" x14ac:dyDescent="0.25">
      <c r="A45" s="146"/>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sheetData>
  <mergeCells count="5">
    <mergeCell ref="A1:K2"/>
    <mergeCell ref="B4:J7"/>
    <mergeCell ref="B37:J43"/>
    <mergeCell ref="B35:C36"/>
    <mergeCell ref="N4:Q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A76EE-DBD5-40DC-A22C-25C0E9ABA3B5}">
  <sheetPr codeName="Sheet12">
    <tabColor theme="4" tint="0.79998168889431442"/>
    <pageSetUpPr fitToPage="1"/>
  </sheetPr>
  <dimension ref="A1:AH69"/>
  <sheetViews>
    <sheetView zoomScaleNormal="100" workbookViewId="0">
      <selection activeCell="A2" sqref="A2"/>
    </sheetView>
  </sheetViews>
  <sheetFormatPr defaultRowHeight="15" x14ac:dyDescent="0.25"/>
  <sheetData>
    <row r="1" spans="1:34" ht="33.75" customHeight="1" x14ac:dyDescent="0.25">
      <c r="A1" s="484"/>
      <c r="B1" s="484"/>
      <c r="C1" s="484"/>
      <c r="D1" s="484"/>
      <c r="E1" s="484"/>
      <c r="F1" s="484"/>
      <c r="G1" s="484"/>
      <c r="H1" s="484"/>
      <c r="I1" s="484"/>
      <c r="J1" s="484"/>
      <c r="K1" s="484"/>
      <c r="L1" s="177"/>
      <c r="M1" s="177"/>
      <c r="N1" s="177"/>
      <c r="O1" s="177"/>
      <c r="P1" s="177"/>
      <c r="Q1" s="177"/>
      <c r="R1" s="177"/>
      <c r="S1" s="177"/>
      <c r="T1" s="177"/>
      <c r="U1" s="177"/>
      <c r="V1" s="177"/>
      <c r="W1" s="177"/>
      <c r="X1" s="177"/>
      <c r="Y1" s="177"/>
      <c r="Z1" s="177"/>
      <c r="AA1" s="177"/>
      <c r="AB1" s="177"/>
      <c r="AC1" s="177"/>
      <c r="AD1" s="177"/>
      <c r="AE1" s="177"/>
      <c r="AF1" s="177"/>
      <c r="AG1" s="177"/>
      <c r="AH1" s="177"/>
    </row>
    <row r="2" spans="1:34" ht="21.75" customHeight="1" x14ac:dyDescent="0.25">
      <c r="A2" s="354"/>
      <c r="B2" s="354" t="s">
        <v>191</v>
      </c>
      <c r="C2" s="354"/>
      <c r="D2" s="354"/>
      <c r="E2" s="354"/>
      <c r="F2" s="354"/>
      <c r="G2" s="354"/>
      <c r="H2" s="354"/>
      <c r="I2" s="354"/>
      <c r="J2" s="354"/>
      <c r="K2" s="354"/>
      <c r="L2" s="177"/>
      <c r="M2" s="177"/>
      <c r="N2" s="177"/>
      <c r="O2" s="177"/>
      <c r="P2" s="177"/>
      <c r="Q2" s="177"/>
      <c r="R2" s="177"/>
      <c r="S2" s="177"/>
      <c r="T2" s="177"/>
      <c r="U2" s="177"/>
      <c r="V2" s="177"/>
      <c r="W2" s="177"/>
      <c r="X2" s="177"/>
      <c r="Y2" s="177"/>
      <c r="Z2" s="177"/>
      <c r="AA2" s="177"/>
      <c r="AB2" s="177"/>
      <c r="AC2" s="177"/>
      <c r="AD2" s="177"/>
      <c r="AE2" s="177"/>
      <c r="AF2" s="177"/>
      <c r="AG2" s="177"/>
      <c r="AH2" s="177"/>
    </row>
    <row r="3" spans="1:34" x14ac:dyDescent="0.25">
      <c r="A3" s="354"/>
      <c r="B3" s="354" t="s">
        <v>192</v>
      </c>
      <c r="C3" s="354"/>
      <c r="D3" s="354"/>
      <c r="E3" s="354"/>
      <c r="F3" s="354"/>
      <c r="G3" s="354"/>
      <c r="H3" s="354"/>
      <c r="I3" s="354"/>
      <c r="J3" s="354"/>
      <c r="K3" s="354"/>
      <c r="L3" s="177"/>
      <c r="M3" s="177"/>
      <c r="N3" s="177"/>
      <c r="O3" s="177"/>
      <c r="P3" s="177"/>
      <c r="Q3" s="177"/>
      <c r="R3" s="177"/>
      <c r="S3" s="177"/>
      <c r="T3" s="177"/>
      <c r="U3" s="177"/>
      <c r="V3" s="177"/>
      <c r="W3" s="177"/>
      <c r="X3" s="177"/>
      <c r="Y3" s="177"/>
      <c r="Z3" s="177"/>
      <c r="AA3" s="177"/>
      <c r="AB3" s="177"/>
      <c r="AC3" s="177"/>
      <c r="AD3" s="177"/>
      <c r="AE3" s="177"/>
      <c r="AF3" s="177"/>
      <c r="AG3" s="177"/>
      <c r="AH3" s="177"/>
    </row>
    <row r="4" spans="1:34" x14ac:dyDescent="0.25">
      <c r="A4" s="354"/>
      <c r="B4" s="354" t="s">
        <v>193</v>
      </c>
      <c r="C4" s="354"/>
      <c r="D4" s="354"/>
      <c r="E4" s="354"/>
      <c r="F4" s="354"/>
      <c r="G4" s="354"/>
      <c r="H4" s="354"/>
      <c r="I4" s="354"/>
      <c r="J4" s="354"/>
      <c r="K4" s="354"/>
      <c r="L4" s="177"/>
      <c r="M4" s="177"/>
      <c r="N4" s="177"/>
      <c r="O4" s="177"/>
      <c r="P4" s="177"/>
      <c r="Q4" s="177"/>
      <c r="R4" s="177"/>
      <c r="S4" s="177"/>
      <c r="T4" s="177"/>
      <c r="U4" s="177"/>
      <c r="V4" s="177"/>
      <c r="W4" s="177"/>
      <c r="X4" s="177"/>
      <c r="Y4" s="177"/>
      <c r="Z4" s="177"/>
      <c r="AA4" s="177"/>
      <c r="AB4" s="177"/>
      <c r="AC4" s="177"/>
      <c r="AD4" s="177"/>
      <c r="AE4" s="177"/>
      <c r="AF4" s="177"/>
      <c r="AG4" s="177"/>
      <c r="AH4" s="177"/>
    </row>
    <row r="5" spans="1:34" x14ac:dyDescent="0.25">
      <c r="A5" s="354"/>
      <c r="B5" s="354" t="s">
        <v>218</v>
      </c>
      <c r="C5" s="354"/>
      <c r="D5" s="354"/>
      <c r="E5" s="354"/>
      <c r="F5" s="354"/>
      <c r="G5" s="354"/>
      <c r="H5" s="354"/>
      <c r="I5" s="354"/>
      <c r="J5" s="354"/>
      <c r="K5" s="354"/>
      <c r="L5" s="177"/>
      <c r="M5" s="177"/>
      <c r="N5" s="177"/>
      <c r="O5" s="177"/>
      <c r="P5" s="177"/>
      <c r="Q5" s="177"/>
      <c r="R5" s="177"/>
      <c r="S5" s="177"/>
      <c r="T5" s="177"/>
      <c r="U5" s="177"/>
      <c r="V5" s="177"/>
      <c r="W5" s="177"/>
      <c r="X5" s="177"/>
      <c r="Y5" s="177"/>
      <c r="Z5" s="177"/>
      <c r="AA5" s="177"/>
      <c r="AB5" s="177"/>
      <c r="AC5" s="177"/>
      <c r="AD5" s="177"/>
      <c r="AE5" s="177"/>
      <c r="AF5" s="177"/>
      <c r="AG5" s="177"/>
      <c r="AH5" s="177"/>
    </row>
    <row r="6" spans="1:34" x14ac:dyDescent="0.25">
      <c r="A6" s="354"/>
      <c r="B6" s="354" t="s">
        <v>194</v>
      </c>
      <c r="C6" s="354"/>
      <c r="D6" s="354"/>
      <c r="E6" s="354"/>
      <c r="F6" s="354"/>
      <c r="G6" s="354"/>
      <c r="H6" s="354"/>
      <c r="I6" s="354"/>
      <c r="J6" s="354"/>
      <c r="K6" s="354"/>
      <c r="L6" s="177"/>
      <c r="M6" s="177"/>
      <c r="N6" s="177"/>
      <c r="O6" s="177"/>
      <c r="P6" s="177"/>
      <c r="Q6" s="177"/>
      <c r="R6" s="177"/>
      <c r="S6" s="177"/>
      <c r="T6" s="177"/>
      <c r="U6" s="177"/>
      <c r="V6" s="177"/>
      <c r="W6" s="177"/>
      <c r="X6" s="177"/>
      <c r="Y6" s="177"/>
      <c r="Z6" s="177"/>
      <c r="AA6" s="177"/>
      <c r="AB6" s="177"/>
      <c r="AC6" s="177"/>
      <c r="AD6" s="177"/>
      <c r="AE6" s="177"/>
      <c r="AF6" s="177"/>
      <c r="AG6" s="177"/>
      <c r="AH6" s="177"/>
    </row>
    <row r="7" spans="1:34" x14ac:dyDescent="0.25">
      <c r="A7" s="354"/>
      <c r="B7" s="354" t="s">
        <v>195</v>
      </c>
      <c r="C7" s="354"/>
      <c r="D7" s="354"/>
      <c r="E7" s="354"/>
      <c r="F7" s="354"/>
      <c r="G7" s="354"/>
      <c r="H7" s="354"/>
      <c r="I7" s="354"/>
      <c r="J7" s="354"/>
      <c r="K7" s="354"/>
      <c r="L7" s="177"/>
      <c r="M7" s="177"/>
      <c r="N7" s="177"/>
      <c r="O7" s="177"/>
      <c r="P7" s="177"/>
      <c r="Q7" s="177"/>
      <c r="R7" s="177"/>
      <c r="S7" s="177"/>
      <c r="T7" s="177"/>
      <c r="U7" s="177"/>
      <c r="V7" s="177"/>
      <c r="W7" s="177"/>
      <c r="X7" s="177"/>
      <c r="Y7" s="177"/>
      <c r="Z7" s="177"/>
      <c r="AA7" s="177"/>
      <c r="AB7" s="177"/>
      <c r="AC7" s="177"/>
      <c r="AD7" s="177"/>
      <c r="AE7" s="177"/>
      <c r="AF7" s="177"/>
      <c r="AG7" s="177"/>
      <c r="AH7" s="177"/>
    </row>
    <row r="8" spans="1:34" x14ac:dyDescent="0.25">
      <c r="A8" s="354"/>
      <c r="B8" s="354" t="s">
        <v>196</v>
      </c>
      <c r="C8" s="354"/>
      <c r="D8" s="354"/>
      <c r="E8" s="354"/>
      <c r="F8" s="354"/>
      <c r="G8" s="354"/>
      <c r="H8" s="354"/>
      <c r="I8" s="354"/>
      <c r="J8" s="354"/>
      <c r="K8" s="354"/>
      <c r="L8" s="177"/>
      <c r="M8" s="177"/>
      <c r="N8" s="177"/>
      <c r="O8" s="177"/>
      <c r="P8" s="177"/>
      <c r="Q8" s="177"/>
      <c r="R8" s="177"/>
      <c r="S8" s="177"/>
      <c r="T8" s="177"/>
      <c r="U8" s="177"/>
      <c r="V8" s="177"/>
      <c r="W8" s="177"/>
      <c r="X8" s="177"/>
      <c r="Y8" s="177"/>
      <c r="Z8" s="177"/>
      <c r="AA8" s="177"/>
      <c r="AB8" s="177"/>
      <c r="AC8" s="177"/>
      <c r="AD8" s="177"/>
      <c r="AE8" s="177"/>
      <c r="AF8" s="177"/>
      <c r="AG8" s="177"/>
      <c r="AH8" s="177"/>
    </row>
    <row r="9" spans="1:34" x14ac:dyDescent="0.25">
      <c r="A9" s="354"/>
      <c r="B9" s="354" t="s">
        <v>197</v>
      </c>
      <c r="C9" s="354"/>
      <c r="D9" s="354"/>
      <c r="E9" s="354"/>
      <c r="F9" s="354"/>
      <c r="G9" s="354"/>
      <c r="H9" s="354"/>
      <c r="I9" s="354"/>
      <c r="J9" s="354"/>
      <c r="K9" s="354"/>
      <c r="L9" s="177"/>
      <c r="M9" s="177"/>
      <c r="N9" s="177"/>
      <c r="O9" s="177"/>
      <c r="P9" s="177"/>
      <c r="Q9" s="177"/>
      <c r="R9" s="177"/>
      <c r="S9" s="177"/>
      <c r="T9" s="177"/>
      <c r="U9" s="177"/>
      <c r="V9" s="177"/>
      <c r="W9" s="177"/>
      <c r="X9" s="177"/>
      <c r="Y9" s="177"/>
      <c r="Z9" s="177"/>
      <c r="AA9" s="177"/>
      <c r="AB9" s="177"/>
      <c r="AC9" s="177"/>
      <c r="AD9" s="177"/>
      <c r="AE9" s="177"/>
      <c r="AF9" s="177"/>
      <c r="AG9" s="177"/>
      <c r="AH9" s="177"/>
    </row>
    <row r="10" spans="1:34" x14ac:dyDescent="0.25">
      <c r="A10" s="354"/>
      <c r="B10" s="354" t="s">
        <v>198</v>
      </c>
      <c r="C10" s="354"/>
      <c r="D10" s="354"/>
      <c r="E10" s="354"/>
      <c r="F10" s="354"/>
      <c r="G10" s="354"/>
      <c r="H10" s="354"/>
      <c r="I10" s="354"/>
      <c r="J10" s="354"/>
      <c r="K10" s="354"/>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row>
    <row r="11" spans="1:34" x14ac:dyDescent="0.25">
      <c r="A11" s="354"/>
      <c r="B11" s="354" t="s">
        <v>199</v>
      </c>
      <c r="C11" s="354"/>
      <c r="D11" s="354"/>
      <c r="E11" s="354"/>
      <c r="F11" s="354"/>
      <c r="G11" s="354"/>
      <c r="H11" s="354"/>
      <c r="I11" s="354"/>
      <c r="J11" s="354"/>
      <c r="K11" s="354"/>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row>
    <row r="12" spans="1:34" x14ac:dyDescent="0.25">
      <c r="A12" s="354"/>
      <c r="B12" s="354" t="s">
        <v>200</v>
      </c>
      <c r="C12" s="354"/>
      <c r="D12" s="354"/>
      <c r="E12" s="354"/>
      <c r="F12" s="354"/>
      <c r="G12" s="354"/>
      <c r="H12" s="354"/>
      <c r="I12" s="354"/>
      <c r="J12" s="354"/>
      <c r="K12" s="354"/>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row>
    <row r="13" spans="1:34" x14ac:dyDescent="0.25">
      <c r="A13" s="354"/>
      <c r="B13" s="354" t="s">
        <v>201</v>
      </c>
      <c r="C13" s="354"/>
      <c r="D13" s="354"/>
      <c r="E13" s="354"/>
      <c r="F13" s="354"/>
      <c r="G13" s="354"/>
      <c r="H13" s="354"/>
      <c r="I13" s="354"/>
      <c r="J13" s="354"/>
      <c r="K13" s="354"/>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row>
    <row r="14" spans="1:34" x14ac:dyDescent="0.25">
      <c r="A14" s="354"/>
      <c r="B14" s="354" t="s">
        <v>202</v>
      </c>
      <c r="C14" s="354"/>
      <c r="D14" s="354"/>
      <c r="E14" s="354"/>
      <c r="F14" s="354"/>
      <c r="G14" s="354"/>
      <c r="H14" s="354"/>
      <c r="I14" s="354"/>
      <c r="J14" s="354"/>
      <c r="K14" s="354"/>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row>
    <row r="15" spans="1:34" x14ac:dyDescent="0.25">
      <c r="A15" s="354"/>
      <c r="B15" s="354" t="s">
        <v>203</v>
      </c>
      <c r="C15" s="354"/>
      <c r="D15" s="354"/>
      <c r="E15" s="354"/>
      <c r="F15" s="354"/>
      <c r="G15" s="354"/>
      <c r="H15" s="354"/>
      <c r="I15" s="354"/>
      <c r="J15" s="354"/>
      <c r="K15" s="354"/>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row>
    <row r="16" spans="1:34" x14ac:dyDescent="0.25">
      <c r="A16" s="354"/>
      <c r="B16" s="354" t="s">
        <v>204</v>
      </c>
      <c r="C16" s="354"/>
      <c r="D16" s="354"/>
      <c r="E16" s="354"/>
      <c r="F16" s="354"/>
      <c r="G16" s="354"/>
      <c r="H16" s="354"/>
      <c r="I16" s="354"/>
      <c r="J16" s="354"/>
      <c r="K16" s="354"/>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row>
    <row r="17" spans="1:34" x14ac:dyDescent="0.25">
      <c r="A17" s="354"/>
      <c r="B17" s="354" t="s">
        <v>205</v>
      </c>
      <c r="C17" s="354"/>
      <c r="D17" s="354"/>
      <c r="E17" s="354"/>
      <c r="F17" s="354"/>
      <c r="G17" s="354"/>
      <c r="H17" s="354"/>
      <c r="I17" s="354"/>
      <c r="J17" s="354"/>
      <c r="K17" s="354"/>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row>
    <row r="18" spans="1:34" x14ac:dyDescent="0.25">
      <c r="A18" s="354"/>
      <c r="B18" s="354" t="s">
        <v>410</v>
      </c>
      <c r="C18" s="354"/>
      <c r="D18" s="354"/>
      <c r="E18" s="354"/>
      <c r="F18" s="354"/>
      <c r="G18" s="354"/>
      <c r="H18" s="354"/>
      <c r="I18" s="354"/>
      <c r="J18" s="354"/>
      <c r="K18" s="354"/>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row>
    <row r="19" spans="1:34" x14ac:dyDescent="0.25">
      <c r="A19" s="354"/>
      <c r="B19" s="354" t="s">
        <v>206</v>
      </c>
      <c r="C19" s="354"/>
      <c r="D19" s="354"/>
      <c r="E19" s="354"/>
      <c r="F19" s="354"/>
      <c r="G19" s="354"/>
      <c r="H19" s="354"/>
      <c r="I19" s="354"/>
      <c r="J19" s="354"/>
      <c r="K19" s="354"/>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row>
    <row r="20" spans="1:34" x14ac:dyDescent="0.25">
      <c r="A20" s="354"/>
      <c r="B20" s="354" t="s">
        <v>207</v>
      </c>
      <c r="C20" s="354"/>
      <c r="D20" s="354"/>
      <c r="E20" s="354"/>
      <c r="F20" s="354"/>
      <c r="G20" s="354"/>
      <c r="H20" s="354"/>
      <c r="I20" s="354"/>
      <c r="J20" s="354"/>
      <c r="K20" s="354"/>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row>
    <row r="21" spans="1:34" x14ac:dyDescent="0.25">
      <c r="A21" s="354"/>
      <c r="B21" s="354" t="s">
        <v>208</v>
      </c>
      <c r="C21" s="354"/>
      <c r="D21" s="354"/>
      <c r="E21" s="354"/>
      <c r="F21" s="354"/>
      <c r="G21" s="354"/>
      <c r="H21" s="354"/>
      <c r="I21" s="354"/>
      <c r="J21" s="354"/>
      <c r="K21" s="354"/>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row>
    <row r="22" spans="1:34" x14ac:dyDescent="0.25">
      <c r="A22" s="354"/>
      <c r="B22" s="354" t="s">
        <v>209</v>
      </c>
      <c r="C22" s="354"/>
      <c r="D22" s="354"/>
      <c r="E22" s="354"/>
      <c r="F22" s="354"/>
      <c r="G22" s="354"/>
      <c r="H22" s="354"/>
      <c r="I22" s="354"/>
      <c r="J22" s="354"/>
      <c r="K22" s="354"/>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row>
    <row r="23" spans="1:34" x14ac:dyDescent="0.25">
      <c r="A23" s="354"/>
      <c r="B23" s="354" t="s">
        <v>210</v>
      </c>
      <c r="C23" s="354"/>
      <c r="D23" s="354"/>
      <c r="E23" s="354"/>
      <c r="F23" s="354"/>
      <c r="G23" s="354"/>
      <c r="H23" s="354"/>
      <c r="I23" s="354"/>
      <c r="J23" s="354"/>
      <c r="K23" s="354"/>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row>
    <row r="24" spans="1:34" x14ac:dyDescent="0.25">
      <c r="A24" s="354"/>
      <c r="B24" s="354" t="s">
        <v>211</v>
      </c>
      <c r="C24" s="354"/>
      <c r="D24" s="354"/>
      <c r="E24" s="354"/>
      <c r="F24" s="354"/>
      <c r="G24" s="354"/>
      <c r="H24" s="354"/>
      <c r="I24" s="354"/>
      <c r="J24" s="354"/>
      <c r="K24" s="354"/>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row>
    <row r="25" spans="1:34" x14ac:dyDescent="0.25">
      <c r="A25" s="354"/>
      <c r="B25" s="354" t="s">
        <v>212</v>
      </c>
      <c r="C25" s="354"/>
      <c r="D25" s="354"/>
      <c r="E25" s="354"/>
      <c r="F25" s="354"/>
      <c r="G25" s="354"/>
      <c r="H25" s="354"/>
      <c r="I25" s="354"/>
      <c r="J25" s="354"/>
      <c r="K25" s="354"/>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row>
    <row r="26" spans="1:34" ht="24.75" customHeight="1" x14ac:dyDescent="0.25">
      <c r="A26" s="354"/>
      <c r="B26" s="356" t="s">
        <v>213</v>
      </c>
      <c r="C26" s="354"/>
      <c r="D26" s="354"/>
      <c r="E26" s="354"/>
      <c r="F26" s="354"/>
      <c r="G26" s="354"/>
      <c r="H26" s="354"/>
      <c r="I26" s="354"/>
      <c r="J26" s="354"/>
      <c r="K26" s="354"/>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row>
    <row r="27" spans="1:34" x14ac:dyDescent="0.25">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row>
    <row r="28" spans="1:34" x14ac:dyDescent="0.25">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row>
    <row r="29" spans="1:34" x14ac:dyDescent="0.25">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row>
    <row r="30" spans="1:34" x14ac:dyDescent="0.2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row>
    <row r="31" spans="1:34" x14ac:dyDescent="0.2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row>
    <row r="32" spans="1:34" x14ac:dyDescent="0.2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row>
    <row r="33" spans="1:34" x14ac:dyDescent="0.2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row>
    <row r="34" spans="1:34" x14ac:dyDescent="0.2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row>
    <row r="35" spans="1:34" x14ac:dyDescent="0.2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row>
    <row r="36" spans="1:34"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row>
    <row r="37" spans="1:34" x14ac:dyDescent="0.2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row>
    <row r="38" spans="1:34" x14ac:dyDescent="0.2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row>
    <row r="39" spans="1:34" x14ac:dyDescent="0.2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row>
    <row r="40" spans="1:34" x14ac:dyDescent="0.2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row>
    <row r="41" spans="1:34" x14ac:dyDescent="0.2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row>
    <row r="42" spans="1:34" x14ac:dyDescent="0.2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row>
    <row r="43" spans="1:34" x14ac:dyDescent="0.2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row>
    <row r="44" spans="1:34" x14ac:dyDescent="0.2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row>
    <row r="45" spans="1:34" x14ac:dyDescent="0.2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row>
    <row r="46" spans="1:34" x14ac:dyDescent="0.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row>
    <row r="47" spans="1:34" x14ac:dyDescent="0.2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row>
    <row r="48" spans="1:34" x14ac:dyDescent="0.2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row>
    <row r="49" spans="1:34" x14ac:dyDescent="0.2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row>
    <row r="50" spans="1:34" x14ac:dyDescent="0.2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row>
    <row r="51" spans="1:34" x14ac:dyDescent="0.2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row>
    <row r="52" spans="1:34" x14ac:dyDescent="0.2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row>
    <row r="53" spans="1:34" x14ac:dyDescent="0.2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row>
    <row r="54" spans="1:34" x14ac:dyDescent="0.2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row>
    <row r="55" spans="1:34" x14ac:dyDescent="0.2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row>
    <row r="56" spans="1:34" x14ac:dyDescent="0.2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row>
    <row r="57" spans="1:34" x14ac:dyDescent="0.2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row>
    <row r="58" spans="1:34" x14ac:dyDescent="0.2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x14ac:dyDescent="0.2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x14ac:dyDescent="0.2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x14ac:dyDescent="0.2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x14ac:dyDescent="0.2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row r="63" spans="1:34" x14ac:dyDescent="0.2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row>
    <row r="64" spans="1:34" x14ac:dyDescent="0.2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row>
    <row r="65" spans="1:34" x14ac:dyDescent="0.2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row>
    <row r="66" spans="1:34" x14ac:dyDescent="0.2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row>
    <row r="67" spans="1:34" x14ac:dyDescent="0.2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row>
    <row r="68" spans="1:34" x14ac:dyDescent="0.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row>
    <row r="69" spans="1:34"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row>
  </sheetData>
  <sheetProtection algorithmName="SHA-512" hashValue="bpedXLWIcM8Zjkqz7GH7zHZywReSe+hdD8KdUF5M+0h9epbvBDQ+SoZVIKt+8IysFtVkwgfssHRHw5e7gzUwLw==" saltValue="GW+cfhaTkUfUDieDQpqHJA==" spinCount="100000" sheet="1" objects="1" scenarios="1"/>
  <mergeCells count="1">
    <mergeCell ref="A1:K1"/>
  </mergeCells>
  <pageMargins left="0.7" right="0.7" top="0.75" bottom="0.75" header="0.3" footer="0.3"/>
  <pageSetup paperSize="9" scale="28" fitToHeight="2"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D6837238161941BC7D849F9C09F8FA" ma:contentTypeVersion="16" ma:contentTypeDescription="Create a new document." ma:contentTypeScope="" ma:versionID="26e348305483fce65d9edbf874f95901">
  <xsd:schema xmlns:xsd="http://www.w3.org/2001/XMLSchema" xmlns:xs="http://www.w3.org/2001/XMLSchema" xmlns:p="http://schemas.microsoft.com/office/2006/metadata/properties" xmlns:ns2="4e400a02-b582-451c-b3dc-e10c465ad357" xmlns:ns3="1c6d4b89-11f9-41a7-9910-a669f0d62826" targetNamespace="http://schemas.microsoft.com/office/2006/metadata/properties" ma:root="true" ma:fieldsID="dcd9f883274909a8bbf9114bc090f6c3" ns2:_="" ns3:_="">
    <xsd:import namespace="4e400a02-b582-451c-b3dc-e10c465ad357"/>
    <xsd:import namespace="1c6d4b89-11f9-41a7-9910-a669f0d62826"/>
    <xsd:element name="properties">
      <xsd:complexType>
        <xsd:sequence>
          <xsd:element name="documentManagement">
            <xsd:complexType>
              <xsd:all>
                <xsd:element ref="ns2:Segregation_x0020_Of_x0020_Duties_x0020_Checke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00a02-b582-451c-b3dc-e10c465ad357" elementFormDefault="qualified">
    <xsd:import namespace="http://schemas.microsoft.com/office/2006/documentManagement/types"/>
    <xsd:import namespace="http://schemas.microsoft.com/office/infopath/2007/PartnerControls"/>
    <xsd:element name="Segregation_x0020_Of_x0020_Duties_x0020_Checked" ma:index="8" nillable="true" ma:displayName="Segregation Of Duties Checked" ma:default="0" ma:internalName="Segregation_x0020_Of_x0020_Duties_x0020_Checked">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4e8ba62-3f99-47b7-9686-128dadeac66f}" ma:internalName="TaxCatchAll" ma:showField="CatchAllData" ma:web="4e400a02-b582-451c-b3dc-e10c465ad3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6d4b89-11f9-41a7-9910-a669f0d6282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54e1815-2d86-458e-ad98-f61fa78874a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T 2 B Y 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E 9 g W 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Y F h U K I p H u A 4 A A A A R A A A A E w A c A E Z v c m 1 1 b G F z L 1 N l Y 3 R p b 2 4 x L m 0 g o h g A K K A U A A A A A A A A A A A A A A A A A A A A A A A A A A A A K 0 5 N L s n M z 1 M I h t C G 1 g B Q S w E C L Q A U A A I A C A B P Y F h U 7 o 8 E y 6 U A A A D 2 A A A A E g A A A A A A A A A A A A A A A A A A A A A A Q 2 9 u Z m l n L 1 B h Y 2 t h Z 2 U u e G 1 s U E s B A i 0 A F A A C A A g A T 2 B Y V A / K 6 a u k A A A A 6 Q A A A B M A A A A A A A A A A A A A A A A A 8 Q A A A F t D b 2 5 0 Z W 5 0 X 1 R 5 c G V z X S 5 4 b W x Q S w E C L Q A U A A I A C A B P Y F h 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Z m q + Y e 2 N 0 m S H V 9 v l k E F R g A A A A A C A A A A A A A Q Z g A A A A E A A C A A A A C J w u v D b C 4 7 3 g X x z H I p 1 j 0 N N E T f E k x f 9 W V / B I b M h 4 6 K r Q A A A A A O g A A A A A I A A C A A A A D C 0 H m y I T p I s D Z C 5 8 s T q w 5 z U 9 b V m H u b 9 E V N L S V 9 q v f X x F A A A A B I 5 + D g O 6 z c g k A k u t e / h l 0 4 4 y b R v U l H p B v C H q Y l A L N T x 3 P U T + E P 0 R i s W i S T C Z 1 R F / w 8 G o D o Y I w G I p d X H a 4 8 C b O 0 w G c p d 4 3 x 9 c K a q r I o + e / G S 0 A A A A A e H g N V j P i C r P W X S w Z m R 6 W O B 1 r n w 1 X x Z Z W L m K k K D N z w j d Z k M M o l q C n y 2 + 5 R k g V u u t z 6 o 0 v p G 0 j s 6 6 P 0 0 8 s S d F s Q < / 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4e400a02-b582-451c-b3dc-e10c465ad357">
      <UserInfo>
        <DisplayName>Leigh Garster-Ward</DisplayName>
        <AccountId>60</AccountId>
        <AccountType/>
      </UserInfo>
      <UserInfo>
        <DisplayName>Karen McKittrick</DisplayName>
        <AccountId>87</AccountId>
        <AccountType/>
      </UserInfo>
      <UserInfo>
        <DisplayName>Rachel Coode</DisplayName>
        <AccountId>124</AccountId>
        <AccountType/>
      </UserInfo>
      <UserInfo>
        <DisplayName>Heather Hill</DisplayName>
        <AccountId>221</AccountId>
        <AccountType/>
      </UserInfo>
      <UserInfo>
        <DisplayName>Paul Swift</DisplayName>
        <AccountId>714</AccountId>
        <AccountType/>
      </UserInfo>
    </SharedWithUsers>
    <TaxCatchAll xmlns="4e400a02-b582-451c-b3dc-e10c465ad357" xsi:nil="true"/>
    <lcf76f155ced4ddcb4097134ff3c332f xmlns="1c6d4b89-11f9-41a7-9910-a669f0d62826">
      <Terms xmlns="http://schemas.microsoft.com/office/infopath/2007/PartnerControls"/>
    </lcf76f155ced4ddcb4097134ff3c332f>
    <Segregation_x0020_Of_x0020_Duties_x0020_Checked xmlns="4e400a02-b582-451c-b3dc-e10c465ad357">false</Segregation_x0020_Of_x0020_Duties_x0020_Checked>
    <MediaLengthInSeconds xmlns="1c6d4b89-11f9-41a7-9910-a669f0d6282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EBB01-3F59-4719-B987-A144B5348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00a02-b582-451c-b3dc-e10c465ad357"/>
    <ds:schemaRef ds:uri="1c6d4b89-11f9-41a7-9910-a669f0d628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43308-5DF7-45F5-BDEA-1BD053E034DD}">
  <ds:schemaRefs>
    <ds:schemaRef ds:uri="http://schemas.microsoft.com/DataMashup"/>
  </ds:schemaRefs>
</ds:datastoreItem>
</file>

<file path=customXml/itemProps3.xml><?xml version="1.0" encoding="utf-8"?>
<ds:datastoreItem xmlns:ds="http://schemas.openxmlformats.org/officeDocument/2006/customXml" ds:itemID="{530896D7-BD88-4330-B2F3-77EE3B480DE8}">
  <ds:schemaRefs>
    <ds:schemaRef ds:uri="http://schemas.microsoft.com/office/infopath/2007/PartnerControls"/>
    <ds:schemaRef ds:uri="http://schemas.microsoft.com/office/2006/documentManagement/types"/>
    <ds:schemaRef ds:uri="1c6d4b89-11f9-41a7-9910-a669f0d62826"/>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4e400a02-b582-451c-b3dc-e10c465ad357"/>
    <ds:schemaRef ds:uri="http://www.w3.org/XML/1998/namespace"/>
  </ds:schemaRefs>
</ds:datastoreItem>
</file>

<file path=customXml/itemProps4.xml><?xml version="1.0" encoding="utf-8"?>
<ds:datastoreItem xmlns:ds="http://schemas.openxmlformats.org/officeDocument/2006/customXml" ds:itemID="{617B713E-961A-489A-9B9D-A91190E91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39</vt:i4>
      </vt:variant>
    </vt:vector>
  </HeadingPairs>
  <TitlesOfParts>
    <vt:vector size="51" baseType="lpstr">
      <vt:lpstr>IMPORTANT NOTICE</vt:lpstr>
      <vt:lpstr>mPKU tool user guide</vt:lpstr>
      <vt:lpstr>mPKU intake assessment tool</vt:lpstr>
      <vt:lpstr>LACTATION tool user guide</vt:lpstr>
      <vt:lpstr>DRIs</vt:lpstr>
      <vt:lpstr>Data</vt:lpstr>
      <vt:lpstr>LACTATION intake assessment</vt:lpstr>
      <vt:lpstr>Glossary</vt:lpstr>
      <vt:lpstr>Abbreviations</vt:lpstr>
      <vt:lpstr>References</vt:lpstr>
      <vt:lpstr>TULs</vt:lpstr>
      <vt:lpstr>Custom Products</vt:lpstr>
      <vt:lpstr>air</vt:lpstr>
      <vt:lpstr>badge</vt:lpstr>
      <vt:lpstr>cooler</vt:lpstr>
      <vt:lpstr>custom_prod</vt:lpstr>
      <vt:lpstr>custom1</vt:lpstr>
      <vt:lpstr>custom10</vt:lpstr>
      <vt:lpstr>custom2</vt:lpstr>
      <vt:lpstr>custom3</vt:lpstr>
      <vt:lpstr>custom4</vt:lpstr>
      <vt:lpstr>custom5</vt:lpstr>
      <vt:lpstr>custom6</vt:lpstr>
      <vt:lpstr>custom7</vt:lpstr>
      <vt:lpstr>custom8</vt:lpstr>
      <vt:lpstr>custom9</vt:lpstr>
      <vt:lpstr>express</vt:lpstr>
      <vt:lpstr>express_plus</vt:lpstr>
      <vt:lpstr>gmpower</vt:lpstr>
      <vt:lpstr>motion</vt:lpstr>
      <vt:lpstr>motion2</vt:lpstr>
      <vt:lpstr>NewNotes</vt:lpstr>
      <vt:lpstr>NewRDA</vt:lpstr>
      <vt:lpstr>NewRefs</vt:lpstr>
      <vt:lpstr>Notes</vt:lpstr>
      <vt:lpstr>PKU</vt:lpstr>
      <vt:lpstr>'IMPORTANT NOTICE'!Print_Area</vt:lpstr>
      <vt:lpstr>'LACTATION intake assessment'!Print_Area</vt:lpstr>
      <vt:lpstr>'mPKU intake assessment tool'!Print_Area</vt:lpstr>
      <vt:lpstr>'LACTATION intake assessment'!prod_nut_data</vt:lpstr>
      <vt:lpstr>References!prod_nut_data</vt:lpstr>
      <vt:lpstr>prod_nut_data</vt:lpstr>
      <vt:lpstr>DRIs!Products</vt:lpstr>
      <vt:lpstr>'LACTATION intake assessment'!Products</vt:lpstr>
      <vt:lpstr>References!Products</vt:lpstr>
      <vt:lpstr>Products</vt:lpstr>
      <vt:lpstr>RDARef</vt:lpstr>
      <vt:lpstr>Refs</vt:lpstr>
      <vt:lpstr>sphere</vt:lpstr>
      <vt:lpstr>sphere_liquid</vt:lpstr>
      <vt:lpstr>trio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Wilson;matt.walsh@vitaflo.co.uk;EoghanBrennan@vitaflo.co.uk</dc:creator>
  <cp:keywords/>
  <dc:description/>
  <cp:lastModifiedBy>Matt Walsh</cp:lastModifiedBy>
  <cp:revision/>
  <cp:lastPrinted>2023-12-07T12:24:59Z</cp:lastPrinted>
  <dcterms:created xsi:type="dcterms:W3CDTF">2021-01-29T15:49:00Z</dcterms:created>
  <dcterms:modified xsi:type="dcterms:W3CDTF">2023-12-12T13:28:15Z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0x01010044D6837238161941BC7D849F9C09F8FA</vt:lpwstr>
  </property>
  <property fmtid="{D5CDD505-2E9C-101B-9397-08002B2CF9AE}" pid="3" name="MediaServiceImageTags">
    <vt:lpwstr/>
  </property>
  <property fmtid="{D5CDD505-2E9C-101B-9397-08002B2CF9AE}" pid="4" name="xd_ProgID">
    <vt:lpwstr/>
  </property>
  <property fmtid="{D5CDD505-2E9C-101B-9397-08002B2CF9AE}" pid="5" name="_ColorH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_ColorTag">
    <vt:lpwstr/>
  </property>
  <property fmtid="{D5CDD505-2E9C-101B-9397-08002B2CF9AE}" pid="10" name="TriggerFlowInfo">
    <vt:lpwstr/>
  </property>
  <property fmtid="{D5CDD505-2E9C-101B-9397-08002B2CF9AE}" pid="11" name="xd_Signature">
    <vt:bool>false</vt:bool>
  </property>
  <property fmtid="{D5CDD505-2E9C-101B-9397-08002B2CF9AE}" pid="12" name="_Emoji">
    <vt:lpwstr/>
  </property>
</Properties>
</file>