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myvitaflo-my.sharepoint.com/personal/lucy_mcglynn_vitaflo_co_uk/Documents/01 - Projects/2204 - xxxx K.Vita Calculator/Calculator Testing Folder/Calculator Testing/Final/"/>
    </mc:Choice>
  </mc:AlternateContent>
  <xr:revisionPtr revIDLastSave="26" documentId="8_{10B7AF45-8E8F-49C0-A81F-EB246011765D}" xr6:coauthVersionLast="47" xr6:coauthVersionMax="47" xr10:uidLastSave="{C7571248-3042-4DAE-B3B7-E45CDA3A06B0}"/>
  <workbookProtection workbookAlgorithmName="SHA-512" workbookHashValue="+w+Fe29ESlYHj/0zzVwPzAKGZXzj/CoNGBQvbXgx5pW53oyqA7EXyf/CB+RKXOXsa4jab0kxDm+Naec5LUEJNw==" workbookSaltValue="V4qkBRemzt6BTPiRcDBD2g==" workbookSpinCount="100000" lockStructure="1"/>
  <bookViews>
    <workbookView xWindow="28680" yWindow="-75" windowWidth="29040" windowHeight="15840" tabRatio="697" xr2:uid="{00000000-000D-0000-FFFF-FFFF00000000}"/>
  </bookViews>
  <sheets>
    <sheet name="ABOUT" sheetId="13" r:id="rId1"/>
    <sheet name="How To Guide" sheetId="5" r:id="rId2"/>
    <sheet name="Children" sheetId="1" r:id="rId3"/>
    <sheet name="Adults" sheetId="7" r:id="rId4"/>
    <sheet name="Percentages" sheetId="6" state="hidden" r:id="rId5"/>
    <sheet name="Introduction Plan (Weeks 1-2)" sheetId="2" r:id="rId6"/>
    <sheet name="Introduction Plan (Weeks 3-4)" sheetId="10" r:id="rId7"/>
    <sheet name="Introduction Plan (Weeks 5-6)" sheetId="11" r:id="rId8"/>
    <sheet name="Introduction Plan (Weeks 7-8)" sheetId="12" r:id="rId9"/>
  </sheets>
  <definedNames>
    <definedName name="Adult_Percentages">Percentages!$C$62:$I$119</definedName>
    <definedName name="_xlnm.Print_Area" localSheetId="3">Adults!$A$1:$V$30</definedName>
    <definedName name="_xlnm.Print_Area" localSheetId="2">Children!$A$1:$U$30</definedName>
    <definedName name="_xlnm.Print_Area" localSheetId="1">'How To Guide'!$A$1:$D$23</definedName>
    <definedName name="_xlnm.Print_Area" localSheetId="5">'Introduction Plan (Weeks 1-2)'!$B$4:$O$47</definedName>
    <definedName name="_xlnm.Print_Area" localSheetId="6">'Introduction Plan (Weeks 3-4)'!$B$1:$O$44</definedName>
    <definedName name="_xlnm.Print_Area" localSheetId="7">'Introduction Plan (Weeks 5-6)'!$B$1:$O$44</definedName>
    <definedName name="_xlnm.Print_Area" localSheetId="8">'Introduction Plan (Weeks 7-8)'!$B$1:$O$44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11" l="1"/>
  <c r="F39" i="12" l="1"/>
  <c r="F38" i="12"/>
  <c r="F38" i="11"/>
  <c r="F39" i="10"/>
  <c r="F38" i="10"/>
  <c r="F12" i="1"/>
  <c r="F13" i="7"/>
  <c r="F4" i="1"/>
  <c r="F9" i="1" s="1"/>
  <c r="F10" i="1" s="1"/>
  <c r="F11" i="7"/>
  <c r="E8" i="7" s="1"/>
  <c r="D21" i="1"/>
  <c r="F11" i="1" l="1"/>
  <c r="E14" i="1" s="1"/>
  <c r="D18" i="7"/>
  <c r="D19" i="7"/>
  <c r="D20" i="7"/>
  <c r="D21" i="7"/>
  <c r="D22" i="7"/>
  <c r="D23" i="7"/>
  <c r="D24" i="7"/>
  <c r="F40" i="12"/>
  <c r="C30" i="12"/>
  <c r="W9" i="12"/>
  <c r="F40" i="11"/>
  <c r="C30" i="11"/>
  <c r="W9" i="11"/>
  <c r="F40" i="10"/>
  <c r="C30" i="10"/>
  <c r="W9" i="10"/>
  <c r="D25" i="7"/>
  <c r="D26" i="7"/>
  <c r="D27" i="7"/>
  <c r="D28" i="7"/>
  <c r="D29" i="7"/>
  <c r="D30" i="7"/>
  <c r="D31" i="7"/>
  <c r="D32" i="7"/>
  <c r="D33" i="7"/>
  <c r="D34" i="7"/>
  <c r="D35" i="7"/>
  <c r="D36" i="7"/>
  <c r="D37" i="7"/>
  <c r="D38" i="7"/>
  <c r="D39" i="7"/>
  <c r="D40" i="7"/>
  <c r="D41" i="7"/>
  <c r="D42" i="7"/>
  <c r="D43" i="7"/>
  <c r="D44" i="7"/>
  <c r="D45" i="7"/>
  <c r="R6" i="2"/>
  <c r="L6" i="2" s="1"/>
  <c r="F3" i="7"/>
  <c r="M17" i="7" l="1"/>
  <c r="N19" i="7"/>
  <c r="N27" i="7"/>
  <c r="N35" i="7"/>
  <c r="N43" i="7"/>
  <c r="N51" i="7"/>
  <c r="N59" i="7"/>
  <c r="N67" i="7"/>
  <c r="N30" i="7"/>
  <c r="N54" i="7"/>
  <c r="N31" i="7"/>
  <c r="N63" i="7"/>
  <c r="N32" i="7"/>
  <c r="N48" i="7"/>
  <c r="N72" i="7"/>
  <c r="N33" i="7"/>
  <c r="N49" i="7"/>
  <c r="N65" i="7"/>
  <c r="N26" i="7"/>
  <c r="N20" i="7"/>
  <c r="N28" i="7"/>
  <c r="N36" i="7"/>
  <c r="N44" i="7"/>
  <c r="N52" i="7"/>
  <c r="N60" i="7"/>
  <c r="N68" i="7"/>
  <c r="N38" i="7"/>
  <c r="N62" i="7"/>
  <c r="N39" i="7"/>
  <c r="N47" i="7"/>
  <c r="N71" i="7"/>
  <c r="N24" i="7"/>
  <c r="N56" i="7"/>
  <c r="N25" i="7"/>
  <c r="N57" i="7"/>
  <c r="N73" i="7"/>
  <c r="N34" i="7"/>
  <c r="N66" i="7"/>
  <c r="N21" i="7"/>
  <c r="N29" i="7"/>
  <c r="N37" i="7"/>
  <c r="N45" i="7"/>
  <c r="N53" i="7"/>
  <c r="N61" i="7"/>
  <c r="N69" i="7"/>
  <c r="N22" i="7"/>
  <c r="N46" i="7"/>
  <c r="N70" i="7"/>
  <c r="N55" i="7"/>
  <c r="N40" i="7"/>
  <c r="N64" i="7"/>
  <c r="N41" i="7"/>
  <c r="N42" i="7"/>
  <c r="N18" i="7"/>
  <c r="N58" i="7"/>
  <c r="N23" i="7"/>
  <c r="N50" i="7"/>
  <c r="E41" i="7"/>
  <c r="O41" i="7" s="1"/>
  <c r="T41" i="7" s="1"/>
  <c r="E33" i="7"/>
  <c r="O33" i="7" s="1"/>
  <c r="T33" i="7" s="1"/>
  <c r="E19" i="7"/>
  <c r="O19" i="7" s="1"/>
  <c r="T19" i="7" s="1"/>
  <c r="E24" i="7"/>
  <c r="O24" i="7" s="1"/>
  <c r="T24" i="7" s="1"/>
  <c r="E35" i="7"/>
  <c r="O35" i="7" s="1"/>
  <c r="T35" i="7" s="1"/>
  <c r="E18" i="7"/>
  <c r="O18" i="7" s="1"/>
  <c r="T18" i="7" s="1"/>
  <c r="E42" i="7"/>
  <c r="O42" i="7" s="1"/>
  <c r="T42" i="7" s="1"/>
  <c r="E34" i="7"/>
  <c r="O34" i="7" s="1"/>
  <c r="T34" i="7" s="1"/>
  <c r="E26" i="7"/>
  <c r="O26" i="7" s="1"/>
  <c r="T26" i="7" s="1"/>
  <c r="E39" i="7"/>
  <c r="O39" i="7" s="1"/>
  <c r="T39" i="7" s="1"/>
  <c r="E31" i="7"/>
  <c r="O31" i="7" s="1"/>
  <c r="T31" i="7" s="1"/>
  <c r="E23" i="7"/>
  <c r="O23" i="7" s="1"/>
  <c r="T23" i="7" s="1"/>
  <c r="E38" i="7"/>
  <c r="O38" i="7" s="1"/>
  <c r="T38" i="7" s="1"/>
  <c r="E30" i="7"/>
  <c r="O30" i="7" s="1"/>
  <c r="T30" i="7" s="1"/>
  <c r="E22" i="7"/>
  <c r="O22" i="7" s="1"/>
  <c r="T22" i="7" s="1"/>
  <c r="E40" i="7"/>
  <c r="O40" i="7" s="1"/>
  <c r="T40" i="7" s="1"/>
  <c r="E45" i="7"/>
  <c r="O45" i="7" s="1"/>
  <c r="T45" i="7" s="1"/>
  <c r="E37" i="7"/>
  <c r="O37" i="7" s="1"/>
  <c r="T37" i="7" s="1"/>
  <c r="E29" i="7"/>
  <c r="O29" i="7" s="1"/>
  <c r="T29" i="7" s="1"/>
  <c r="E21" i="7"/>
  <c r="O21" i="7" s="1"/>
  <c r="T21" i="7" s="1"/>
  <c r="E32" i="7"/>
  <c r="O32" i="7" s="1"/>
  <c r="T32" i="7" s="1"/>
  <c r="E44" i="7"/>
  <c r="O44" i="7" s="1"/>
  <c r="T44" i="7" s="1"/>
  <c r="E36" i="7"/>
  <c r="O36" i="7" s="1"/>
  <c r="T36" i="7" s="1"/>
  <c r="E28" i="7"/>
  <c r="O28" i="7" s="1"/>
  <c r="T28" i="7" s="1"/>
  <c r="E20" i="7"/>
  <c r="O20" i="7" s="1"/>
  <c r="T20" i="7" s="1"/>
  <c r="E25" i="7"/>
  <c r="O25" i="7" s="1"/>
  <c r="T25" i="7" s="1"/>
  <c r="E43" i="7"/>
  <c r="O43" i="7" s="1"/>
  <c r="T43" i="7" s="1"/>
  <c r="E27" i="7"/>
  <c r="O27" i="7" s="1"/>
  <c r="T27" i="7" s="1"/>
  <c r="F6" i="2"/>
  <c r="F3" i="12" s="1"/>
  <c r="F8" i="2"/>
  <c r="R3" i="11"/>
  <c r="R3" i="12"/>
  <c r="R3" i="10"/>
  <c r="L3" i="12"/>
  <c r="D52" i="7"/>
  <c r="D73" i="7"/>
  <c r="D72" i="7"/>
  <c r="D70" i="7"/>
  <c r="D68" i="7"/>
  <c r="D66" i="7"/>
  <c r="D56" i="7"/>
  <c r="D51" i="7"/>
  <c r="D60" i="7"/>
  <c r="E60" i="7" s="1"/>
  <c r="D54" i="7"/>
  <c r="D53" i="7"/>
  <c r="E53" i="7" s="1"/>
  <c r="D49" i="7"/>
  <c r="D69" i="7"/>
  <c r="D67" i="7"/>
  <c r="E67" i="7" s="1"/>
  <c r="D64" i="7"/>
  <c r="D62" i="7"/>
  <c r="D59" i="7"/>
  <c r="D58" i="7"/>
  <c r="D50" i="7"/>
  <c r="D48" i="7"/>
  <c r="D47" i="7"/>
  <c r="D63" i="7"/>
  <c r="D57" i="7"/>
  <c r="D71" i="7"/>
  <c r="D65" i="7"/>
  <c r="D61" i="7"/>
  <c r="D55" i="7"/>
  <c r="D46" i="7"/>
  <c r="F3" i="1"/>
  <c r="D19" i="1"/>
  <c r="E19" i="1" s="1"/>
  <c r="O19" i="1" s="1"/>
  <c r="D20" i="1"/>
  <c r="D22" i="1"/>
  <c r="D23" i="1"/>
  <c r="D24" i="1"/>
  <c r="D25" i="1"/>
  <c r="D26" i="1"/>
  <c r="D27" i="1"/>
  <c r="D28" i="1"/>
  <c r="D29" i="1"/>
  <c r="D30" i="1"/>
  <c r="D31" i="1"/>
  <c r="D32" i="1"/>
  <c r="D33" i="1"/>
  <c r="D34" i="1"/>
  <c r="D35" i="1"/>
  <c r="D36" i="1"/>
  <c r="D37" i="1"/>
  <c r="D38" i="1"/>
  <c r="D39" i="1"/>
  <c r="D40" i="1"/>
  <c r="D41" i="1"/>
  <c r="D42" i="1"/>
  <c r="D43" i="1"/>
  <c r="D44" i="1"/>
  <c r="D45" i="1"/>
  <c r="D18" i="1"/>
  <c r="N19" i="1" l="1"/>
  <c r="N27" i="1"/>
  <c r="N35" i="1"/>
  <c r="N43" i="1"/>
  <c r="N51" i="1"/>
  <c r="N59" i="1"/>
  <c r="N67" i="1"/>
  <c r="N64" i="1"/>
  <c r="N34" i="1"/>
  <c r="N20" i="1"/>
  <c r="N28" i="1"/>
  <c r="N36" i="1"/>
  <c r="N44" i="1"/>
  <c r="N52" i="1"/>
  <c r="N60" i="1"/>
  <c r="N68" i="1"/>
  <c r="N56" i="1"/>
  <c r="N42" i="1"/>
  <c r="N21" i="1"/>
  <c r="N29" i="1"/>
  <c r="N37" i="1"/>
  <c r="N45" i="1"/>
  <c r="N53" i="1"/>
  <c r="N61" i="1"/>
  <c r="N69" i="1"/>
  <c r="N48" i="1"/>
  <c r="N58" i="1"/>
  <c r="N22" i="1"/>
  <c r="N30" i="1"/>
  <c r="N38" i="1"/>
  <c r="N46" i="1"/>
  <c r="N54" i="1"/>
  <c r="N62" i="1"/>
  <c r="N70" i="1"/>
  <c r="N40" i="1"/>
  <c r="N72" i="1"/>
  <c r="N66" i="1"/>
  <c r="N23" i="1"/>
  <c r="N31" i="1"/>
  <c r="N39" i="1"/>
  <c r="N47" i="1"/>
  <c r="N55" i="1"/>
  <c r="N63" i="1"/>
  <c r="N71" i="1"/>
  <c r="N32" i="1"/>
  <c r="N18" i="1"/>
  <c r="N24" i="1"/>
  <c r="N25" i="1"/>
  <c r="N33" i="1"/>
  <c r="N41" i="1"/>
  <c r="N49" i="1"/>
  <c r="N57" i="1"/>
  <c r="N65" i="1"/>
  <c r="N73" i="1"/>
  <c r="N26" i="1"/>
  <c r="N50" i="1"/>
  <c r="M17" i="1"/>
  <c r="T19" i="1"/>
  <c r="I19" i="1"/>
  <c r="Q19" i="1" s="1"/>
  <c r="G19" i="1" s="1"/>
  <c r="Q7" i="2"/>
  <c r="I34" i="7"/>
  <c r="Q34" i="7" s="1"/>
  <c r="K34" i="7" s="1"/>
  <c r="I40" i="7"/>
  <c r="Q40" i="7" s="1"/>
  <c r="K40" i="7" s="1"/>
  <c r="I44" i="7"/>
  <c r="Q44" i="7" s="1"/>
  <c r="G44" i="7" s="1"/>
  <c r="I32" i="7"/>
  <c r="Q32" i="7" s="1"/>
  <c r="K32" i="7" s="1"/>
  <c r="I22" i="7"/>
  <c r="Q22" i="7" s="1"/>
  <c r="M22" i="7" s="1"/>
  <c r="I21" i="7"/>
  <c r="I23" i="7"/>
  <c r="I24" i="7"/>
  <c r="Q24" i="7" s="1"/>
  <c r="M24" i="7" s="1"/>
  <c r="I43" i="7"/>
  <c r="Q43" i="7" s="1"/>
  <c r="G43" i="7" s="1"/>
  <c r="I29" i="7"/>
  <c r="Q29" i="7" s="1"/>
  <c r="K29" i="7" s="1"/>
  <c r="I19" i="7"/>
  <c r="I36" i="7"/>
  <c r="Q36" i="7" s="1"/>
  <c r="G36" i="7" s="1"/>
  <c r="I25" i="7"/>
  <c r="Q25" i="7" s="1"/>
  <c r="K25" i="7" s="1"/>
  <c r="I20" i="7"/>
  <c r="E73" i="7"/>
  <c r="O73" i="7" s="1"/>
  <c r="T73" i="7" s="1"/>
  <c r="C46" i="7"/>
  <c r="E46" i="7"/>
  <c r="O46" i="7" s="1"/>
  <c r="T46" i="7" s="1"/>
  <c r="E55" i="7"/>
  <c r="O55" i="7" s="1"/>
  <c r="T55" i="7" s="1"/>
  <c r="E59" i="7"/>
  <c r="O59" i="7" s="1"/>
  <c r="T59" i="7" s="1"/>
  <c r="E54" i="7"/>
  <c r="O54" i="7" s="1"/>
  <c r="T54" i="7" s="1"/>
  <c r="E51" i="7"/>
  <c r="O51" i="7" s="1"/>
  <c r="T51" i="7" s="1"/>
  <c r="E57" i="7"/>
  <c r="O57" i="7" s="1"/>
  <c r="T57" i="7" s="1"/>
  <c r="E56" i="7"/>
  <c r="O56" i="7" s="1"/>
  <c r="T56" i="7" s="1"/>
  <c r="E62" i="7"/>
  <c r="O62" i="7" s="1"/>
  <c r="T62" i="7" s="1"/>
  <c r="E50" i="7"/>
  <c r="O50" i="7" s="1"/>
  <c r="T50" i="7" s="1"/>
  <c r="E61" i="7"/>
  <c r="O61" i="7" s="1"/>
  <c r="E52" i="7"/>
  <c r="O52" i="7" s="1"/>
  <c r="T52" i="7" s="1"/>
  <c r="E66" i="7"/>
  <c r="O66" i="7" s="1"/>
  <c r="T66" i="7" s="1"/>
  <c r="E71" i="7"/>
  <c r="O71" i="7" s="1"/>
  <c r="T71" i="7" s="1"/>
  <c r="E47" i="7"/>
  <c r="O47" i="7" s="1"/>
  <c r="T47" i="7" s="1"/>
  <c r="E70" i="7"/>
  <c r="O70" i="7" s="1"/>
  <c r="T70" i="7" s="1"/>
  <c r="E65" i="7"/>
  <c r="O65" i="7" s="1"/>
  <c r="T65" i="7" s="1"/>
  <c r="E64" i="7"/>
  <c r="O64" i="7" s="1"/>
  <c r="T64" i="7" s="1"/>
  <c r="E68" i="7"/>
  <c r="O68" i="7" s="1"/>
  <c r="T68" i="7" s="1"/>
  <c r="E69" i="7"/>
  <c r="O69" i="7" s="1"/>
  <c r="T69" i="7" s="1"/>
  <c r="E48" i="7"/>
  <c r="O48" i="7" s="1"/>
  <c r="T48" i="7" s="1"/>
  <c r="E72" i="7"/>
  <c r="O72" i="7" s="1"/>
  <c r="T72" i="7" s="1"/>
  <c r="E49" i="7"/>
  <c r="O49" i="7" s="1"/>
  <c r="T49" i="7" s="1"/>
  <c r="E63" i="7"/>
  <c r="O63" i="7" s="1"/>
  <c r="T63" i="7" s="1"/>
  <c r="E58" i="7"/>
  <c r="O58" i="7" s="1"/>
  <c r="T58" i="7" s="1"/>
  <c r="Q4" i="10"/>
  <c r="I18" i="7"/>
  <c r="Q18" i="7" s="1"/>
  <c r="G18" i="7" s="1"/>
  <c r="I42" i="7"/>
  <c r="Q42" i="7" s="1"/>
  <c r="G42" i="7" s="1"/>
  <c r="I38" i="7"/>
  <c r="Q38" i="7" s="1"/>
  <c r="G38" i="7" s="1"/>
  <c r="I41" i="7"/>
  <c r="Q41" i="7" s="1"/>
  <c r="G41" i="7" s="1"/>
  <c r="I45" i="7"/>
  <c r="Q45" i="7" s="1"/>
  <c r="G45" i="7" s="1"/>
  <c r="L3" i="10"/>
  <c r="L3" i="11"/>
  <c r="F5" i="10"/>
  <c r="F5" i="11"/>
  <c r="F5" i="12"/>
  <c r="I39" i="7"/>
  <c r="Q39" i="7" s="1"/>
  <c r="G39" i="7" s="1"/>
  <c r="P53" i="7"/>
  <c r="P59" i="7"/>
  <c r="P54" i="7"/>
  <c r="P58" i="7"/>
  <c r="P57" i="7"/>
  <c r="P56" i="7"/>
  <c r="P55" i="7"/>
  <c r="P61" i="7"/>
  <c r="P60" i="7"/>
  <c r="P66" i="7"/>
  <c r="P65" i="7"/>
  <c r="P64" i="7"/>
  <c r="P63" i="7"/>
  <c r="P62" i="7"/>
  <c r="P69" i="7"/>
  <c r="P67" i="7"/>
  <c r="P70" i="7"/>
  <c r="P68" i="7"/>
  <c r="P73" i="7"/>
  <c r="P72" i="7"/>
  <c r="P71" i="7"/>
  <c r="P52" i="7"/>
  <c r="P51" i="7"/>
  <c r="P50" i="7"/>
  <c r="P49" i="7"/>
  <c r="P48" i="7"/>
  <c r="P47" i="7"/>
  <c r="P46" i="7"/>
  <c r="F3" i="10"/>
  <c r="F3" i="11"/>
  <c r="I27" i="7"/>
  <c r="I33" i="7"/>
  <c r="Q33" i="7" s="1"/>
  <c r="G33" i="7" s="1"/>
  <c r="L65" i="7"/>
  <c r="L61" i="7"/>
  <c r="J65" i="7"/>
  <c r="J61" i="7"/>
  <c r="H65" i="7"/>
  <c r="H61" i="7"/>
  <c r="L62" i="7"/>
  <c r="H62" i="7"/>
  <c r="L64" i="7"/>
  <c r="L60" i="7"/>
  <c r="J64" i="7"/>
  <c r="J60" i="7"/>
  <c r="H64" i="7"/>
  <c r="H60" i="7"/>
  <c r="L66" i="7"/>
  <c r="J66" i="7"/>
  <c r="L63" i="7"/>
  <c r="J63" i="7"/>
  <c r="H63" i="7"/>
  <c r="J62" i="7"/>
  <c r="H66" i="7"/>
  <c r="C67" i="7"/>
  <c r="L73" i="7"/>
  <c r="L69" i="7"/>
  <c r="J73" i="7"/>
  <c r="J69" i="7"/>
  <c r="H73" i="7"/>
  <c r="H69" i="7"/>
  <c r="J70" i="7"/>
  <c r="L72" i="7"/>
  <c r="L68" i="7"/>
  <c r="J72" i="7"/>
  <c r="J68" i="7"/>
  <c r="H72" i="7"/>
  <c r="H68" i="7"/>
  <c r="H70" i="7"/>
  <c r="L71" i="7"/>
  <c r="L67" i="7"/>
  <c r="J71" i="7"/>
  <c r="J67" i="7"/>
  <c r="H71" i="7"/>
  <c r="H67" i="7"/>
  <c r="L70" i="7"/>
  <c r="L57" i="7"/>
  <c r="L53" i="7"/>
  <c r="J57" i="7"/>
  <c r="J53" i="7"/>
  <c r="H57" i="7"/>
  <c r="H53" i="7"/>
  <c r="J58" i="7"/>
  <c r="L56" i="7"/>
  <c r="J56" i="7"/>
  <c r="H56" i="7"/>
  <c r="L54" i="7"/>
  <c r="J54" i="7"/>
  <c r="H58" i="7"/>
  <c r="L59" i="7"/>
  <c r="L55" i="7"/>
  <c r="J59" i="7"/>
  <c r="J55" i="7"/>
  <c r="H59" i="7"/>
  <c r="H55" i="7"/>
  <c r="L58" i="7"/>
  <c r="H54" i="7"/>
  <c r="L49" i="7"/>
  <c r="J49" i="7"/>
  <c r="H49" i="7"/>
  <c r="L50" i="7"/>
  <c r="J50" i="7"/>
  <c r="H50" i="7"/>
  <c r="L52" i="7"/>
  <c r="L48" i="7"/>
  <c r="J52" i="7"/>
  <c r="J48" i="7"/>
  <c r="H52" i="7"/>
  <c r="H48" i="7"/>
  <c r="H46" i="7"/>
  <c r="L51" i="7"/>
  <c r="L47" i="7"/>
  <c r="J51" i="7"/>
  <c r="J47" i="7"/>
  <c r="H51" i="7"/>
  <c r="H47" i="7"/>
  <c r="L46" i="7"/>
  <c r="J46" i="7"/>
  <c r="I30" i="7"/>
  <c r="O67" i="7"/>
  <c r="T67" i="7" s="1"/>
  <c r="I28" i="7"/>
  <c r="I31" i="7"/>
  <c r="I37" i="7"/>
  <c r="Q37" i="7" s="1"/>
  <c r="M37" i="7" s="1"/>
  <c r="O60" i="7"/>
  <c r="T60" i="7" s="1"/>
  <c r="C60" i="7"/>
  <c r="I26" i="7"/>
  <c r="I35" i="7"/>
  <c r="Q35" i="7" s="1"/>
  <c r="M35" i="7" s="1"/>
  <c r="O53" i="7"/>
  <c r="T53" i="7" s="1"/>
  <c r="C53" i="7"/>
  <c r="D47" i="1"/>
  <c r="D51" i="1"/>
  <c r="D55" i="1"/>
  <c r="D59" i="1"/>
  <c r="D63" i="1"/>
  <c r="D67" i="1"/>
  <c r="D71" i="1"/>
  <c r="D48" i="1"/>
  <c r="D52" i="1"/>
  <c r="D56" i="1"/>
  <c r="D60" i="1"/>
  <c r="D64" i="1"/>
  <c r="D68" i="1"/>
  <c r="D72" i="1"/>
  <c r="D49" i="1"/>
  <c r="D53" i="1"/>
  <c r="D57" i="1"/>
  <c r="D61" i="1"/>
  <c r="D65" i="1"/>
  <c r="D69" i="1"/>
  <c r="D73" i="1"/>
  <c r="D50" i="1"/>
  <c r="D54" i="1"/>
  <c r="D58" i="1"/>
  <c r="D62" i="1"/>
  <c r="D66" i="1"/>
  <c r="D70" i="1"/>
  <c r="D46" i="1"/>
  <c r="E40" i="1"/>
  <c r="O40" i="1" s="1"/>
  <c r="E41" i="1"/>
  <c r="O41" i="1" s="1"/>
  <c r="E20" i="1"/>
  <c r="O20" i="1" s="1"/>
  <c r="E29" i="1"/>
  <c r="O29" i="1" s="1"/>
  <c r="E42" i="1"/>
  <c r="O42" i="1" s="1"/>
  <c r="E33" i="1"/>
  <c r="O33" i="1" s="1"/>
  <c r="E35" i="1"/>
  <c r="O35" i="1" s="1"/>
  <c r="E26" i="1"/>
  <c r="O26" i="1" s="1"/>
  <c r="E39" i="1"/>
  <c r="O39" i="1" s="1"/>
  <c r="E38" i="1"/>
  <c r="O38" i="1" s="1"/>
  <c r="E22" i="1"/>
  <c r="O22" i="1" s="1"/>
  <c r="E32" i="1"/>
  <c r="O32" i="1" s="1"/>
  <c r="E36" i="1"/>
  <c r="O36" i="1" s="1"/>
  <c r="E21" i="1"/>
  <c r="O21" i="1" s="1"/>
  <c r="E31" i="1"/>
  <c r="O31" i="1" s="1"/>
  <c r="E30" i="1"/>
  <c r="O30" i="1" s="1"/>
  <c r="E45" i="1"/>
  <c r="O45" i="1" s="1"/>
  <c r="E23" i="1"/>
  <c r="O23" i="1" s="1"/>
  <c r="E25" i="1"/>
  <c r="O25" i="1" s="1"/>
  <c r="E24" i="1"/>
  <c r="O24" i="1" s="1"/>
  <c r="E28" i="1"/>
  <c r="O28" i="1" s="1"/>
  <c r="E43" i="1"/>
  <c r="O43" i="1" s="1"/>
  <c r="E18" i="1"/>
  <c r="E34" i="1"/>
  <c r="O34" i="1" s="1"/>
  <c r="E44" i="1"/>
  <c r="O44" i="1" s="1"/>
  <c r="E27" i="1"/>
  <c r="O27" i="1" s="1"/>
  <c r="E37" i="1"/>
  <c r="O37" i="1" s="1"/>
  <c r="M44" i="7" l="1"/>
  <c r="M43" i="7"/>
  <c r="H52" i="1"/>
  <c r="J49" i="1"/>
  <c r="J50" i="1"/>
  <c r="H50" i="1"/>
  <c r="J48" i="1"/>
  <c r="J51" i="1"/>
  <c r="H47" i="1"/>
  <c r="J52" i="1"/>
  <c r="H51" i="1"/>
  <c r="H48" i="1"/>
  <c r="H49" i="1"/>
  <c r="J47" i="1"/>
  <c r="H60" i="1"/>
  <c r="J65" i="1"/>
  <c r="H65" i="1"/>
  <c r="J62" i="1"/>
  <c r="J63" i="1"/>
  <c r="H61" i="1"/>
  <c r="J66" i="1"/>
  <c r="H62" i="1"/>
  <c r="H63" i="1"/>
  <c r="J60" i="1"/>
  <c r="J64" i="1"/>
  <c r="H64" i="1"/>
  <c r="J61" i="1"/>
  <c r="H66" i="1"/>
  <c r="J57" i="1"/>
  <c r="H58" i="1"/>
  <c r="J56" i="1"/>
  <c r="H53" i="1"/>
  <c r="J58" i="1"/>
  <c r="H57" i="1"/>
  <c r="H54" i="1"/>
  <c r="J59" i="1"/>
  <c r="H55" i="1"/>
  <c r="J53" i="1"/>
  <c r="J54" i="1"/>
  <c r="J55" i="1"/>
  <c r="H56" i="1"/>
  <c r="H59" i="1"/>
  <c r="H68" i="1"/>
  <c r="J73" i="1"/>
  <c r="J69" i="1"/>
  <c r="H69" i="1"/>
  <c r="J71" i="1"/>
  <c r="H70" i="1"/>
  <c r="J67" i="1"/>
  <c r="H71" i="1"/>
  <c r="J68" i="1"/>
  <c r="J70" i="1"/>
  <c r="H72" i="1"/>
  <c r="H73" i="1"/>
  <c r="H67" i="1"/>
  <c r="J72" i="1"/>
  <c r="K43" i="7"/>
  <c r="O18" i="1"/>
  <c r="I18" i="1" s="1"/>
  <c r="Q18" i="1" s="1"/>
  <c r="G18" i="1" s="1"/>
  <c r="M34" i="7"/>
  <c r="G34" i="7"/>
  <c r="M40" i="7"/>
  <c r="M32" i="7"/>
  <c r="M36" i="7"/>
  <c r="G32" i="7"/>
  <c r="K44" i="7"/>
  <c r="R44" i="7" s="1"/>
  <c r="S44" i="7" s="1"/>
  <c r="M19" i="1"/>
  <c r="K19" i="1"/>
  <c r="T43" i="1"/>
  <c r="I43" i="1"/>
  <c r="Q43" i="1" s="1"/>
  <c r="I36" i="1"/>
  <c r="Q36" i="1" s="1"/>
  <c r="T36" i="1"/>
  <c r="T32" i="1"/>
  <c r="I32" i="1"/>
  <c r="Q32" i="1" s="1"/>
  <c r="T22" i="1"/>
  <c r="I22" i="1"/>
  <c r="Q22" i="1" s="1"/>
  <c r="T27" i="1"/>
  <c r="I27" i="1"/>
  <c r="Q27" i="1" s="1"/>
  <c r="T23" i="1"/>
  <c r="I23" i="1"/>
  <c r="Q23" i="1" s="1"/>
  <c r="I38" i="1"/>
  <c r="Q38" i="1" s="1"/>
  <c r="T38" i="1"/>
  <c r="T41" i="1"/>
  <c r="I41" i="1"/>
  <c r="Q41" i="1" s="1"/>
  <c r="P73" i="1"/>
  <c r="P72" i="1"/>
  <c r="L67" i="1"/>
  <c r="P70" i="1"/>
  <c r="L69" i="1"/>
  <c r="L68" i="1"/>
  <c r="L71" i="1"/>
  <c r="L70" i="1"/>
  <c r="P67" i="1"/>
  <c r="P71" i="1"/>
  <c r="L73" i="1"/>
  <c r="L72" i="1"/>
  <c r="P69" i="1"/>
  <c r="P68" i="1"/>
  <c r="I28" i="1"/>
  <c r="Q28" i="1" s="1"/>
  <c r="T28" i="1"/>
  <c r="I39" i="1"/>
  <c r="Q39" i="1" s="1"/>
  <c r="T39" i="1"/>
  <c r="I40" i="1"/>
  <c r="Q40" i="1" s="1"/>
  <c r="T40" i="1"/>
  <c r="T33" i="1"/>
  <c r="I33" i="1"/>
  <c r="Q33" i="1" s="1"/>
  <c r="G33" i="1" s="1"/>
  <c r="T29" i="1"/>
  <c r="I29" i="1"/>
  <c r="Q29" i="1" s="1"/>
  <c r="I37" i="1"/>
  <c r="Q37" i="1" s="1"/>
  <c r="T37" i="1"/>
  <c r="I20" i="1"/>
  <c r="Q20" i="1" s="1"/>
  <c r="M20" i="1" s="1"/>
  <c r="T20" i="1"/>
  <c r="I44" i="1"/>
  <c r="Q44" i="1" s="1"/>
  <c r="T44" i="1"/>
  <c r="I34" i="1"/>
  <c r="Q34" i="1" s="1"/>
  <c r="T34" i="1"/>
  <c r="I30" i="1"/>
  <c r="Q30" i="1" s="1"/>
  <c r="T30" i="1"/>
  <c r="T26" i="1"/>
  <c r="I26" i="1"/>
  <c r="Q26" i="1" s="1"/>
  <c r="L49" i="1"/>
  <c r="L48" i="1"/>
  <c r="J46" i="1"/>
  <c r="L46" i="1"/>
  <c r="L51" i="1"/>
  <c r="L50" i="1"/>
  <c r="H46" i="1"/>
  <c r="P50" i="1"/>
  <c r="P52" i="1"/>
  <c r="L52" i="1"/>
  <c r="L47" i="1"/>
  <c r="P47" i="1"/>
  <c r="P46" i="1"/>
  <c r="P51" i="1"/>
  <c r="P49" i="1"/>
  <c r="P48" i="1"/>
  <c r="I21" i="1"/>
  <c r="Q21" i="1" s="1"/>
  <c r="T21" i="1"/>
  <c r="T42" i="1"/>
  <c r="I42" i="1"/>
  <c r="Q42" i="1" s="1"/>
  <c r="I24" i="1"/>
  <c r="Q24" i="1" s="1"/>
  <c r="T24" i="1"/>
  <c r="P57" i="1"/>
  <c r="P56" i="1"/>
  <c r="P59" i="1"/>
  <c r="P58" i="1"/>
  <c r="L53" i="1"/>
  <c r="P54" i="1"/>
  <c r="L55" i="1"/>
  <c r="L54" i="1"/>
  <c r="L59" i="1"/>
  <c r="P53" i="1"/>
  <c r="P55" i="1"/>
  <c r="L57" i="1"/>
  <c r="L56" i="1"/>
  <c r="L58" i="1"/>
  <c r="T25" i="1"/>
  <c r="I25" i="1"/>
  <c r="Q25" i="1" s="1"/>
  <c r="T45" i="1"/>
  <c r="I45" i="1"/>
  <c r="Q45" i="1" s="1"/>
  <c r="T31" i="1"/>
  <c r="I31" i="1"/>
  <c r="Q31" i="1" s="1"/>
  <c r="T35" i="1"/>
  <c r="I35" i="1"/>
  <c r="Q35" i="1" s="1"/>
  <c r="L65" i="1"/>
  <c r="L64" i="1"/>
  <c r="L66" i="1"/>
  <c r="L62" i="1"/>
  <c r="P61" i="1"/>
  <c r="P60" i="1"/>
  <c r="P66" i="1"/>
  <c r="P63" i="1"/>
  <c r="P62" i="1"/>
  <c r="L63" i="1"/>
  <c r="P65" i="1"/>
  <c r="P64" i="1"/>
  <c r="L61" i="1"/>
  <c r="L60" i="1"/>
  <c r="G40" i="7"/>
  <c r="K36" i="7"/>
  <c r="T61" i="7"/>
  <c r="I61" i="7"/>
  <c r="Q61" i="7" s="1"/>
  <c r="K61" i="7" s="1"/>
  <c r="I46" i="7"/>
  <c r="Q46" i="7" s="1"/>
  <c r="K46" i="7" s="1"/>
  <c r="I58" i="7"/>
  <c r="Q58" i="7" s="1"/>
  <c r="K58" i="7" s="1"/>
  <c r="I65" i="7"/>
  <c r="Q65" i="7" s="1"/>
  <c r="K65" i="7" s="1"/>
  <c r="I62" i="7"/>
  <c r="Q62" i="7" s="1"/>
  <c r="K62" i="7" s="1"/>
  <c r="I63" i="7"/>
  <c r="Q63" i="7" s="1"/>
  <c r="G63" i="7" s="1"/>
  <c r="I70" i="7"/>
  <c r="Q70" i="7" s="1"/>
  <c r="G70" i="7" s="1"/>
  <c r="I56" i="7"/>
  <c r="Q56" i="7" s="1"/>
  <c r="K56" i="7" s="1"/>
  <c r="I73" i="7"/>
  <c r="Q73" i="7" s="1"/>
  <c r="G73" i="7" s="1"/>
  <c r="I49" i="7"/>
  <c r="Q49" i="7" s="1"/>
  <c r="K49" i="7" s="1"/>
  <c r="I47" i="7"/>
  <c r="Q47" i="7" s="1"/>
  <c r="I57" i="7"/>
  <c r="Q57" i="7" s="1"/>
  <c r="K57" i="7" s="1"/>
  <c r="I71" i="7"/>
  <c r="Q71" i="7" s="1"/>
  <c r="K71" i="7" s="1"/>
  <c r="I66" i="7"/>
  <c r="Q66" i="7" s="1"/>
  <c r="K66" i="7" s="1"/>
  <c r="I69" i="7"/>
  <c r="Q69" i="7" s="1"/>
  <c r="G69" i="7" s="1"/>
  <c r="I52" i="7"/>
  <c r="Q52" i="7" s="1"/>
  <c r="G52" i="7" s="1"/>
  <c r="I59" i="7"/>
  <c r="Q59" i="7" s="1"/>
  <c r="K59" i="7" s="1"/>
  <c r="I68" i="7"/>
  <c r="Q68" i="7" s="1"/>
  <c r="G68" i="7" s="1"/>
  <c r="I55" i="7"/>
  <c r="Q55" i="7" s="1"/>
  <c r="K55" i="7" s="1"/>
  <c r="I72" i="7"/>
  <c r="Q72" i="7" s="1"/>
  <c r="K72" i="7" s="1"/>
  <c r="I51" i="7"/>
  <c r="Q51" i="7" s="1"/>
  <c r="M51" i="7" s="1"/>
  <c r="I48" i="7"/>
  <c r="Q48" i="7" s="1"/>
  <c r="K48" i="7" s="1"/>
  <c r="I54" i="7"/>
  <c r="Q54" i="7" s="1"/>
  <c r="K54" i="7" s="1"/>
  <c r="I64" i="7"/>
  <c r="Q64" i="7" s="1"/>
  <c r="G64" i="7" s="1"/>
  <c r="I50" i="7"/>
  <c r="Q50" i="7" s="1"/>
  <c r="K50" i="7" s="1"/>
  <c r="M18" i="7"/>
  <c r="M26" i="2"/>
  <c r="M30" i="2"/>
  <c r="M23" i="10"/>
  <c r="M28" i="2"/>
  <c r="M38" i="7"/>
  <c r="M16" i="10"/>
  <c r="M22" i="10"/>
  <c r="M24" i="2"/>
  <c r="M22" i="2"/>
  <c r="M20" i="2"/>
  <c r="M26" i="10"/>
  <c r="M19" i="10"/>
  <c r="M17" i="10"/>
  <c r="M21" i="2"/>
  <c r="M27" i="2"/>
  <c r="M15" i="10"/>
  <c r="M20" i="10"/>
  <c r="M21" i="10"/>
  <c r="M23" i="2"/>
  <c r="M25" i="2"/>
  <c r="M29" i="2"/>
  <c r="M18" i="10"/>
  <c r="M14" i="10"/>
  <c r="M27" i="10"/>
  <c r="M24" i="10"/>
  <c r="C46" i="1"/>
  <c r="K42" i="7"/>
  <c r="M42" i="7"/>
  <c r="K37" i="7"/>
  <c r="M41" i="7"/>
  <c r="K38" i="7"/>
  <c r="K41" i="7"/>
  <c r="M33" i="7"/>
  <c r="K33" i="7"/>
  <c r="M29" i="7"/>
  <c r="G25" i="7"/>
  <c r="K39" i="7"/>
  <c r="M25" i="7"/>
  <c r="M45" i="7"/>
  <c r="G29" i="7"/>
  <c r="K45" i="7"/>
  <c r="I67" i="7"/>
  <c r="Q67" i="7" s="1"/>
  <c r="K24" i="7"/>
  <c r="G24" i="7"/>
  <c r="K22" i="7"/>
  <c r="G22" i="7"/>
  <c r="K18" i="7"/>
  <c r="G37" i="7"/>
  <c r="M39" i="7"/>
  <c r="Q23" i="7"/>
  <c r="M23" i="7" s="1"/>
  <c r="Q31" i="7"/>
  <c r="G31" i="7" s="1"/>
  <c r="Q19" i="7"/>
  <c r="M19" i="7" s="1"/>
  <c r="Q27" i="7"/>
  <c r="Q28" i="7"/>
  <c r="Q30" i="7"/>
  <c r="Q26" i="7"/>
  <c r="G26" i="7" s="1"/>
  <c r="Q20" i="7"/>
  <c r="M20" i="7" s="1"/>
  <c r="Q21" i="7"/>
  <c r="M21" i="7" s="1"/>
  <c r="G35" i="7"/>
  <c r="K35" i="7"/>
  <c r="I60" i="7"/>
  <c r="I53" i="7"/>
  <c r="C60" i="1"/>
  <c r="C53" i="1"/>
  <c r="C67" i="1"/>
  <c r="W12" i="2"/>
  <c r="E61" i="1"/>
  <c r="O61" i="1" s="1"/>
  <c r="I61" i="1" s="1"/>
  <c r="R34" i="7" l="1"/>
  <c r="S34" i="7" s="1"/>
  <c r="R43" i="7"/>
  <c r="S43" i="7" s="1"/>
  <c r="R32" i="7"/>
  <c r="S32" i="7" s="1"/>
  <c r="R40" i="7"/>
  <c r="S40" i="7" s="1"/>
  <c r="T18" i="1"/>
  <c r="M56" i="7"/>
  <c r="R36" i="7"/>
  <c r="S36" i="7" s="1"/>
  <c r="G46" i="7"/>
  <c r="R18" i="7"/>
  <c r="S18" i="7" s="1"/>
  <c r="K39" i="1"/>
  <c r="M39" i="1"/>
  <c r="G32" i="1"/>
  <c r="M32" i="1"/>
  <c r="G34" i="1"/>
  <c r="M34" i="1"/>
  <c r="K38" i="1"/>
  <c r="M38" i="1"/>
  <c r="K29" i="1"/>
  <c r="M29" i="1"/>
  <c r="K23" i="1"/>
  <c r="M23" i="1"/>
  <c r="M18" i="1"/>
  <c r="K44" i="1"/>
  <c r="M44" i="1"/>
  <c r="K33" i="1"/>
  <c r="M33" i="1"/>
  <c r="K36" i="1"/>
  <c r="M36" i="1"/>
  <c r="G26" i="1"/>
  <c r="M26" i="1"/>
  <c r="K27" i="1"/>
  <c r="M27" i="1"/>
  <c r="K43" i="1"/>
  <c r="M43" i="1"/>
  <c r="G24" i="1"/>
  <c r="M24" i="1"/>
  <c r="G42" i="1"/>
  <c r="M42" i="1"/>
  <c r="K20" i="1"/>
  <c r="K28" i="1"/>
  <c r="M28" i="1"/>
  <c r="K25" i="1"/>
  <c r="M25" i="1"/>
  <c r="K40" i="1"/>
  <c r="M40" i="1"/>
  <c r="G41" i="1"/>
  <c r="M41" i="1"/>
  <c r="G22" i="1"/>
  <c r="M22" i="1"/>
  <c r="K31" i="1"/>
  <c r="M31" i="1"/>
  <c r="K30" i="2" s="1"/>
  <c r="G21" i="1"/>
  <c r="M21" i="1"/>
  <c r="K45" i="1"/>
  <c r="M45" i="1"/>
  <c r="K35" i="1"/>
  <c r="M35" i="1"/>
  <c r="G30" i="1"/>
  <c r="M30" i="1"/>
  <c r="G37" i="1"/>
  <c r="M37" i="1"/>
  <c r="G25" i="1"/>
  <c r="K21" i="1"/>
  <c r="G20" i="1"/>
  <c r="K22" i="1"/>
  <c r="K24" i="1"/>
  <c r="G35" i="1"/>
  <c r="G28" i="1"/>
  <c r="G29" i="1"/>
  <c r="G39" i="1"/>
  <c r="K41" i="1"/>
  <c r="G27" i="1"/>
  <c r="G36" i="1"/>
  <c r="G45" i="1"/>
  <c r="K34" i="1"/>
  <c r="G23" i="1"/>
  <c r="G31" i="1"/>
  <c r="G40" i="1"/>
  <c r="K42" i="1"/>
  <c r="K26" i="1"/>
  <c r="G44" i="1"/>
  <c r="G38" i="1"/>
  <c r="K18" i="1"/>
  <c r="K30" i="1"/>
  <c r="Q61" i="1"/>
  <c r="T61" i="1"/>
  <c r="G43" i="1"/>
  <c r="K37" i="1"/>
  <c r="K32" i="1"/>
  <c r="M46" i="7"/>
  <c r="G47" i="7"/>
  <c r="K47" i="7"/>
  <c r="G56" i="7"/>
  <c r="G58" i="7"/>
  <c r="M55" i="7"/>
  <c r="M47" i="7"/>
  <c r="G55" i="7"/>
  <c r="G49" i="7"/>
  <c r="M52" i="7"/>
  <c r="M49" i="7"/>
  <c r="K73" i="7"/>
  <c r="G54" i="7"/>
  <c r="G48" i="7"/>
  <c r="K51" i="7"/>
  <c r="G28" i="2"/>
  <c r="G17" i="10"/>
  <c r="G20" i="2"/>
  <c r="M73" i="7"/>
  <c r="G51" i="7"/>
  <c r="M61" i="7"/>
  <c r="M65" i="7"/>
  <c r="G65" i="7"/>
  <c r="M58" i="7"/>
  <c r="M57" i="7"/>
  <c r="G72" i="7"/>
  <c r="G66" i="7"/>
  <c r="G57" i="7"/>
  <c r="G59" i="7"/>
  <c r="M54" i="7"/>
  <c r="M59" i="7"/>
  <c r="G71" i="7"/>
  <c r="M71" i="7"/>
  <c r="M50" i="7"/>
  <c r="G50" i="7"/>
  <c r="M48" i="7"/>
  <c r="G61" i="7"/>
  <c r="M66" i="7"/>
  <c r="M72" i="7"/>
  <c r="K52" i="7"/>
  <c r="M18" i="2"/>
  <c r="G15" i="10"/>
  <c r="G24" i="10"/>
  <c r="G21" i="2"/>
  <c r="G27" i="2"/>
  <c r="G18" i="10"/>
  <c r="G20" i="10"/>
  <c r="G21" i="10"/>
  <c r="G16" i="10"/>
  <c r="G25" i="2"/>
  <c r="G14" i="10"/>
  <c r="G29" i="2"/>
  <c r="G26" i="2"/>
  <c r="G23" i="10"/>
  <c r="G22" i="10"/>
  <c r="G30" i="2"/>
  <c r="G24" i="2"/>
  <c r="G27" i="10"/>
  <c r="G19" i="10"/>
  <c r="G25" i="10"/>
  <c r="G22" i="2"/>
  <c r="G23" i="2"/>
  <c r="G26" i="10"/>
  <c r="M17" i="2"/>
  <c r="M19" i="2"/>
  <c r="M25" i="10"/>
  <c r="G18" i="2"/>
  <c r="R42" i="7"/>
  <c r="S42" i="7" s="1"/>
  <c r="R38" i="7"/>
  <c r="S38" i="7" s="1"/>
  <c r="M63" i="7"/>
  <c r="M64" i="7"/>
  <c r="M69" i="7"/>
  <c r="R41" i="7"/>
  <c r="S41" i="7" s="1"/>
  <c r="M68" i="7"/>
  <c r="K70" i="7"/>
  <c r="R29" i="7"/>
  <c r="S29" i="7" s="1"/>
  <c r="R33" i="7"/>
  <c r="S33" i="7" s="1"/>
  <c r="R37" i="7"/>
  <c r="S37" i="7" s="1"/>
  <c r="R25" i="7"/>
  <c r="S25" i="7" s="1"/>
  <c r="K63" i="7"/>
  <c r="M62" i="7"/>
  <c r="M70" i="7"/>
  <c r="R45" i="7"/>
  <c r="S45" i="7" s="1"/>
  <c r="G67" i="7"/>
  <c r="M67" i="7"/>
  <c r="K67" i="7"/>
  <c r="K68" i="7"/>
  <c r="K69" i="7"/>
  <c r="G62" i="7"/>
  <c r="G21" i="7"/>
  <c r="K21" i="7"/>
  <c r="T17" i="7"/>
  <c r="G19" i="7"/>
  <c r="K19" i="7"/>
  <c r="K64" i="7"/>
  <c r="K20" i="7"/>
  <c r="G20" i="7"/>
  <c r="Q53" i="7"/>
  <c r="M53" i="7" s="1"/>
  <c r="Q60" i="7"/>
  <c r="M60" i="7" s="1"/>
  <c r="K23" i="7"/>
  <c r="G23" i="7"/>
  <c r="R39" i="7"/>
  <c r="S39" i="7" s="1"/>
  <c r="R22" i="7"/>
  <c r="S22" i="7" s="1"/>
  <c r="R24" i="7"/>
  <c r="S24" i="7" s="1"/>
  <c r="K26" i="7"/>
  <c r="G28" i="7"/>
  <c r="K28" i="7"/>
  <c r="M26" i="7"/>
  <c r="K30" i="7"/>
  <c r="G30" i="7"/>
  <c r="M30" i="7"/>
  <c r="G27" i="7"/>
  <c r="K27" i="7"/>
  <c r="M27" i="7"/>
  <c r="M31" i="7"/>
  <c r="K31" i="7"/>
  <c r="M28" i="7"/>
  <c r="R35" i="7"/>
  <c r="S35" i="7" s="1"/>
  <c r="E51" i="1"/>
  <c r="O51" i="1" s="1"/>
  <c r="I51" i="1" s="1"/>
  <c r="E64" i="1"/>
  <c r="O64" i="1" s="1"/>
  <c r="I64" i="1" s="1"/>
  <c r="E68" i="1"/>
  <c r="O68" i="1" s="1"/>
  <c r="I68" i="1" s="1"/>
  <c r="E48" i="1"/>
  <c r="O48" i="1" s="1"/>
  <c r="I48" i="1" s="1"/>
  <c r="E56" i="1"/>
  <c r="O56" i="1" s="1"/>
  <c r="I56" i="1" s="1"/>
  <c r="E60" i="1"/>
  <c r="O60" i="1" s="1"/>
  <c r="I60" i="1" s="1"/>
  <c r="E53" i="1"/>
  <c r="O53" i="1" s="1"/>
  <c r="I53" i="1" s="1"/>
  <c r="E69" i="1"/>
  <c r="O69" i="1" s="1"/>
  <c r="I69" i="1" s="1"/>
  <c r="E47" i="1"/>
  <c r="O47" i="1" s="1"/>
  <c r="I47" i="1" s="1"/>
  <c r="E55" i="1"/>
  <c r="O55" i="1" s="1"/>
  <c r="I55" i="1" s="1"/>
  <c r="E65" i="1"/>
  <c r="O65" i="1" s="1"/>
  <c r="I65" i="1" s="1"/>
  <c r="E52" i="1"/>
  <c r="O52" i="1" s="1"/>
  <c r="I52" i="1" s="1"/>
  <c r="E71" i="1"/>
  <c r="O71" i="1" s="1"/>
  <c r="I71" i="1" s="1"/>
  <c r="E67" i="1"/>
  <c r="O67" i="1" s="1"/>
  <c r="I67" i="1" s="1"/>
  <c r="E63" i="1"/>
  <c r="O63" i="1" s="1"/>
  <c r="I63" i="1" s="1"/>
  <c r="E59" i="1"/>
  <c r="O59" i="1" s="1"/>
  <c r="I59" i="1" s="1"/>
  <c r="E66" i="1"/>
  <c r="O66" i="1" s="1"/>
  <c r="I66" i="1" s="1"/>
  <c r="E62" i="1"/>
  <c r="O62" i="1" s="1"/>
  <c r="I62" i="1" s="1"/>
  <c r="E54" i="1"/>
  <c r="O54" i="1" s="1"/>
  <c r="I54" i="1" s="1"/>
  <c r="E70" i="1"/>
  <c r="O70" i="1" s="1"/>
  <c r="I70" i="1" s="1"/>
  <c r="E58" i="1"/>
  <c r="O58" i="1" s="1"/>
  <c r="I58" i="1" s="1"/>
  <c r="E50" i="1"/>
  <c r="O50" i="1" s="1"/>
  <c r="I50" i="1" s="1"/>
  <c r="E46" i="1"/>
  <c r="O46" i="1" s="1"/>
  <c r="E73" i="1"/>
  <c r="O73" i="1" s="1"/>
  <c r="I73" i="1" s="1"/>
  <c r="E72" i="1"/>
  <c r="O72" i="1" s="1"/>
  <c r="I72" i="1" s="1"/>
  <c r="E49" i="1"/>
  <c r="O49" i="1" s="1"/>
  <c r="I49" i="1" s="1"/>
  <c r="E57" i="1"/>
  <c r="O57" i="1" s="1"/>
  <c r="I57" i="1" s="1"/>
  <c r="R56" i="7" l="1"/>
  <c r="S56" i="7" s="1"/>
  <c r="R46" i="7"/>
  <c r="S46" i="7" s="1"/>
  <c r="G61" i="1"/>
  <c r="M61" i="1"/>
  <c r="K61" i="1"/>
  <c r="Q50" i="1"/>
  <c r="T50" i="1"/>
  <c r="Q56" i="1"/>
  <c r="T56" i="1"/>
  <c r="Q52" i="1"/>
  <c r="T52" i="1"/>
  <c r="Q57" i="1"/>
  <c r="T57" i="1"/>
  <c r="Q54" i="1"/>
  <c r="T54" i="1"/>
  <c r="Q65" i="1"/>
  <c r="T65" i="1"/>
  <c r="Q68" i="1"/>
  <c r="T68" i="1"/>
  <c r="T71" i="1"/>
  <c r="Q71" i="1"/>
  <c r="K71" i="1" s="1"/>
  <c r="Q48" i="1"/>
  <c r="T48" i="1"/>
  <c r="Q64" i="1"/>
  <c r="T64" i="1"/>
  <c r="Q60" i="1"/>
  <c r="T60" i="1"/>
  <c r="Q62" i="1"/>
  <c r="T62" i="1"/>
  <c r="T72" i="1"/>
  <c r="Q72" i="1"/>
  <c r="Q66" i="1"/>
  <c r="T66" i="1"/>
  <c r="Q47" i="1"/>
  <c r="T47" i="1"/>
  <c r="T51" i="1"/>
  <c r="Q51" i="1"/>
  <c r="Q58" i="1"/>
  <c r="T58" i="1"/>
  <c r="Q70" i="1"/>
  <c r="T70" i="1"/>
  <c r="Q49" i="1"/>
  <c r="T49" i="1"/>
  <c r="T55" i="1"/>
  <c r="Q55" i="1"/>
  <c r="T73" i="1"/>
  <c r="Q73" i="1"/>
  <c r="T59" i="1"/>
  <c r="Q59" i="1"/>
  <c r="T69" i="1"/>
  <c r="Q69" i="1"/>
  <c r="Q67" i="1"/>
  <c r="T67" i="1"/>
  <c r="I46" i="1"/>
  <c r="Q46" i="1" s="1"/>
  <c r="T46" i="1"/>
  <c r="Q63" i="1"/>
  <c r="T63" i="1"/>
  <c r="T53" i="1"/>
  <c r="Q53" i="1"/>
  <c r="R47" i="7"/>
  <c r="S47" i="7" s="1"/>
  <c r="R48" i="7"/>
  <c r="S48" i="7" s="1"/>
  <c r="R73" i="7"/>
  <c r="S73" i="7" s="1"/>
  <c r="R55" i="7"/>
  <c r="S55" i="7" s="1"/>
  <c r="R49" i="7"/>
  <c r="S49" i="7" s="1"/>
  <c r="R58" i="7"/>
  <c r="S58" i="7" s="1"/>
  <c r="R52" i="7"/>
  <c r="S52" i="7" s="1"/>
  <c r="R51" i="7"/>
  <c r="S51" i="7" s="1"/>
  <c r="R50" i="7"/>
  <c r="S50" i="7" s="1"/>
  <c r="R72" i="7"/>
  <c r="S72" i="7" s="1"/>
  <c r="R54" i="7"/>
  <c r="S54" i="7" s="1"/>
  <c r="R65" i="7"/>
  <c r="S65" i="7" s="1"/>
  <c r="R61" i="7"/>
  <c r="S61" i="7" s="1"/>
  <c r="R59" i="7"/>
  <c r="S59" i="7" s="1"/>
  <c r="R71" i="7"/>
  <c r="S71" i="7" s="1"/>
  <c r="R66" i="7"/>
  <c r="S66" i="7" s="1"/>
  <c r="R57" i="7"/>
  <c r="S57" i="7" s="1"/>
  <c r="G17" i="2"/>
  <c r="G19" i="2"/>
  <c r="M15" i="12"/>
  <c r="R70" i="7"/>
  <c r="S70" i="7" s="1"/>
  <c r="R69" i="7"/>
  <c r="S69" i="7" s="1"/>
  <c r="R63" i="7"/>
  <c r="S63" i="7" s="1"/>
  <c r="G60" i="7"/>
  <c r="R20" i="7"/>
  <c r="S20" i="7" s="1"/>
  <c r="K60" i="7"/>
  <c r="R67" i="7"/>
  <c r="S67" i="7" s="1"/>
  <c r="R68" i="7"/>
  <c r="S68" i="7" s="1"/>
  <c r="R62" i="7"/>
  <c r="S62" i="7" s="1"/>
  <c r="G53" i="7"/>
  <c r="K53" i="7"/>
  <c r="R64" i="7"/>
  <c r="S64" i="7" s="1"/>
  <c r="R26" i="7"/>
  <c r="S26" i="7" s="1"/>
  <c r="R23" i="7"/>
  <c r="S23" i="7" s="1"/>
  <c r="R30" i="7"/>
  <c r="S30" i="7" s="1"/>
  <c r="R27" i="7"/>
  <c r="S27" i="7" s="1"/>
  <c r="R21" i="7"/>
  <c r="S21" i="7" s="1"/>
  <c r="R19" i="7"/>
  <c r="S19" i="7" s="1"/>
  <c r="R31" i="7"/>
  <c r="S31" i="7" s="1"/>
  <c r="R28" i="7"/>
  <c r="S28" i="7" s="1"/>
  <c r="G59" i="1" l="1"/>
  <c r="M59" i="1"/>
  <c r="K66" i="1"/>
  <c r="M66" i="1"/>
  <c r="K72" i="1"/>
  <c r="M72" i="1"/>
  <c r="K65" i="1"/>
  <c r="M65" i="1"/>
  <c r="G56" i="1"/>
  <c r="M56" i="1"/>
  <c r="K68" i="1"/>
  <c r="M68" i="1"/>
  <c r="G73" i="1"/>
  <c r="M73" i="1"/>
  <c r="K46" i="1"/>
  <c r="M46" i="1"/>
  <c r="K58" i="1"/>
  <c r="M58" i="1"/>
  <c r="K48" i="1"/>
  <c r="M48" i="1"/>
  <c r="K52" i="1"/>
  <c r="M52" i="1"/>
  <c r="G51" i="1"/>
  <c r="M51" i="1"/>
  <c r="K54" i="1"/>
  <c r="M54" i="1"/>
  <c r="G50" i="1"/>
  <c r="M50" i="1"/>
  <c r="G63" i="1"/>
  <c r="M63" i="1"/>
  <c r="K62" i="1"/>
  <c r="M62" i="1"/>
  <c r="G71" i="1"/>
  <c r="M71" i="1"/>
  <c r="G64" i="1"/>
  <c r="M64" i="1"/>
  <c r="G55" i="1"/>
  <c r="M55" i="1"/>
  <c r="K53" i="1"/>
  <c r="M53" i="1"/>
  <c r="G69" i="1"/>
  <c r="M69" i="1"/>
  <c r="G57" i="1"/>
  <c r="M57" i="1"/>
  <c r="K70" i="1"/>
  <c r="M70" i="1"/>
  <c r="G67" i="1"/>
  <c r="M67" i="1"/>
  <c r="G49" i="1"/>
  <c r="M49" i="1"/>
  <c r="G47" i="1"/>
  <c r="M47" i="1"/>
  <c r="K60" i="1"/>
  <c r="M60" i="1"/>
  <c r="K59" i="1"/>
  <c r="G53" i="1"/>
  <c r="K55" i="1"/>
  <c r="K56" i="1"/>
  <c r="G46" i="1"/>
  <c r="K57" i="1"/>
  <c r="K50" i="1"/>
  <c r="G58" i="1"/>
  <c r="K64" i="1"/>
  <c r="G65" i="1"/>
  <c r="G62" i="1"/>
  <c r="G52" i="1"/>
  <c r="K69" i="1"/>
  <c r="K67" i="1"/>
  <c r="G60" i="1"/>
  <c r="G54" i="1"/>
  <c r="K63" i="1"/>
  <c r="G70" i="1"/>
  <c r="G72" i="1"/>
  <c r="K51" i="1"/>
  <c r="K47" i="1"/>
  <c r="G68" i="1"/>
  <c r="K49" i="1"/>
  <c r="G66" i="1"/>
  <c r="G48" i="1"/>
  <c r="K73" i="1"/>
  <c r="G15" i="12"/>
  <c r="M19" i="12"/>
  <c r="M16" i="12"/>
  <c r="M22" i="11"/>
  <c r="M24" i="12"/>
  <c r="M26" i="12"/>
  <c r="M27" i="12"/>
  <c r="M14" i="11"/>
  <c r="M19" i="11"/>
  <c r="M17" i="12"/>
  <c r="M25" i="12"/>
  <c r="M17" i="11"/>
  <c r="M25" i="11"/>
  <c r="M26" i="11"/>
  <c r="M14" i="12"/>
  <c r="M15" i="11"/>
  <c r="M20" i="12"/>
  <c r="M23" i="11"/>
  <c r="M18" i="11"/>
  <c r="M18" i="12"/>
  <c r="M22" i="12"/>
  <c r="M16" i="11"/>
  <c r="M24" i="11"/>
  <c r="M21" i="12"/>
  <c r="M21" i="11"/>
  <c r="M23" i="12"/>
  <c r="M20" i="11"/>
  <c r="M27" i="11"/>
  <c r="G14" i="12"/>
  <c r="G23" i="12"/>
  <c r="G21" i="11"/>
  <c r="G25" i="11"/>
  <c r="G20" i="11"/>
  <c r="G19" i="12"/>
  <c r="R60" i="7"/>
  <c r="S60" i="7" s="1"/>
  <c r="R53" i="7"/>
  <c r="S53" i="7" s="1"/>
  <c r="S17" i="1"/>
  <c r="G27" i="12" l="1"/>
  <c r="G16" i="12"/>
  <c r="G22" i="11"/>
  <c r="G25" i="12"/>
  <c r="G22" i="12"/>
  <c r="G18" i="11"/>
  <c r="G15" i="11"/>
  <c r="G14" i="11"/>
  <c r="G24" i="12"/>
  <c r="G26" i="12"/>
  <c r="G19" i="11"/>
  <c r="G21" i="12"/>
  <c r="G17" i="12"/>
  <c r="G27" i="11"/>
  <c r="G26" i="11"/>
  <c r="G20" i="12"/>
  <c r="G17" i="11"/>
  <c r="G16" i="11"/>
  <c r="G18" i="12"/>
  <c r="G23" i="11"/>
  <c r="G24" i="11"/>
  <c r="K17" i="2" l="1"/>
  <c r="K18" i="2"/>
  <c r="K19" i="2"/>
  <c r="K20" i="2"/>
  <c r="K21" i="2"/>
  <c r="K22" i="2"/>
  <c r="K23" i="2"/>
  <c r="K24" i="2"/>
  <c r="K25" i="2"/>
  <c r="K26" i="2"/>
  <c r="K27" i="2"/>
  <c r="K28" i="2"/>
  <c r="K29" i="2"/>
  <c r="K14" i="10"/>
  <c r="K15" i="10"/>
  <c r="K16" i="10"/>
  <c r="K17" i="10"/>
  <c r="K18" i="10"/>
  <c r="K19" i="10"/>
  <c r="K20" i="10"/>
  <c r="K21" i="10"/>
  <c r="K22" i="10"/>
  <c r="K23" i="10"/>
  <c r="K24" i="10"/>
  <c r="K25" i="10"/>
  <c r="K26" i="10"/>
  <c r="K27" i="10"/>
  <c r="K14" i="11"/>
  <c r="K15" i="11"/>
  <c r="K16" i="11"/>
  <c r="K17" i="11"/>
  <c r="K18" i="11"/>
  <c r="K19" i="11"/>
  <c r="K20" i="11"/>
  <c r="K21" i="11"/>
  <c r="K22" i="11"/>
  <c r="K23" i="11"/>
  <c r="K24" i="11"/>
  <c r="K25" i="11"/>
  <c r="K26" i="11"/>
  <c r="K27" i="11"/>
  <c r="K14" i="12"/>
  <c r="K15" i="12"/>
  <c r="K16" i="12"/>
  <c r="K17" i="12"/>
  <c r="K18" i="12"/>
  <c r="K19" i="12"/>
  <c r="K20" i="12"/>
  <c r="K21" i="12"/>
  <c r="K22" i="12"/>
  <c r="K23" i="12"/>
  <c r="K24" i="12"/>
  <c r="K25" i="12"/>
  <c r="K26" i="12"/>
  <c r="K27" i="12"/>
  <c r="I25" i="12" l="1"/>
  <c r="I14" i="12"/>
  <c r="I19" i="2"/>
  <c r="I22" i="10"/>
  <c r="I24" i="2"/>
  <c r="I18" i="12"/>
  <c r="I15" i="12"/>
  <c r="I20" i="12"/>
  <c r="I22" i="2"/>
  <c r="I17" i="12"/>
  <c r="I20" i="11"/>
  <c r="I22" i="11"/>
  <c r="I24" i="11"/>
  <c r="I17" i="11"/>
  <c r="I19" i="12"/>
  <c r="I22" i="12"/>
  <c r="I19" i="10"/>
  <c r="I24" i="12"/>
  <c r="I18" i="11"/>
  <c r="I26" i="12"/>
  <c r="I23" i="2"/>
  <c r="I19" i="11"/>
  <c r="I23" i="10"/>
  <c r="I25" i="2"/>
  <c r="I18" i="10"/>
  <c r="I17" i="10"/>
  <c r="I15" i="10"/>
  <c r="I23" i="11"/>
  <c r="I27" i="12"/>
  <c r="I21" i="11"/>
  <c r="I23" i="12"/>
  <c r="I20" i="10"/>
  <c r="I16" i="12"/>
  <c r="I20" i="2"/>
  <c r="I16" i="10"/>
  <c r="I21" i="2"/>
  <c r="I21" i="12"/>
  <c r="I16" i="11"/>
  <c r="I21" i="10"/>
  <c r="I15" i="11"/>
  <c r="I26" i="11"/>
  <c r="I25" i="10"/>
  <c r="E27" i="2"/>
  <c r="I24" i="10"/>
  <c r="I14" i="10"/>
  <c r="I25" i="11"/>
  <c r="I29" i="2"/>
  <c r="I28" i="2"/>
  <c r="R58" i="1"/>
  <c r="S58" i="1" s="1"/>
  <c r="E26" i="11"/>
  <c r="R51" i="1"/>
  <c r="S51" i="1" s="1"/>
  <c r="E19" i="11"/>
  <c r="E27" i="11"/>
  <c r="E18" i="2"/>
  <c r="R33" i="1"/>
  <c r="S33" i="1" s="1"/>
  <c r="E15" i="10"/>
  <c r="R41" i="1"/>
  <c r="S41" i="1" s="1"/>
  <c r="E23" i="10"/>
  <c r="R49" i="1"/>
  <c r="S49" i="1" s="1"/>
  <c r="E17" i="11"/>
  <c r="I17" i="2"/>
  <c r="I27" i="10"/>
  <c r="R20" i="1"/>
  <c r="S20" i="1" s="1"/>
  <c r="E19" i="2"/>
  <c r="R61" i="1"/>
  <c r="S61" i="1" s="1"/>
  <c r="E15" i="12"/>
  <c r="R69" i="1"/>
  <c r="S69" i="1" s="1"/>
  <c r="E23" i="12"/>
  <c r="R18" i="1"/>
  <c r="S18" i="1" s="1"/>
  <c r="E17" i="2"/>
  <c r="I27" i="2"/>
  <c r="R28" i="1"/>
  <c r="S28" i="1" s="1"/>
  <c r="R67" i="1"/>
  <c r="S67" i="1" s="1"/>
  <c r="E21" i="12"/>
  <c r="R34" i="1"/>
  <c r="S34" i="1" s="1"/>
  <c r="E16" i="10"/>
  <c r="R42" i="1"/>
  <c r="S42" i="1" s="1"/>
  <c r="E24" i="10"/>
  <c r="R50" i="1"/>
  <c r="S50" i="1" s="1"/>
  <c r="E18" i="11"/>
  <c r="I14" i="11"/>
  <c r="R57" i="1"/>
  <c r="S57" i="1" s="1"/>
  <c r="E25" i="11"/>
  <c r="R65" i="1"/>
  <c r="S65" i="1" s="1"/>
  <c r="E19" i="12"/>
  <c r="R73" i="1"/>
  <c r="S73" i="1" s="1"/>
  <c r="E27" i="12"/>
  <c r="I26" i="2"/>
  <c r="I26" i="10"/>
  <c r="R24" i="1"/>
  <c r="S24" i="1" s="1"/>
  <c r="E23" i="2"/>
  <c r="R38" i="1"/>
  <c r="S38" i="1" s="1"/>
  <c r="E20" i="10"/>
  <c r="R46" i="1"/>
  <c r="S46" i="1" s="1"/>
  <c r="E14" i="11"/>
  <c r="R54" i="1"/>
  <c r="S54" i="1" s="1"/>
  <c r="E22" i="11"/>
  <c r="R62" i="1"/>
  <c r="S62" i="1" s="1"/>
  <c r="E16" i="12"/>
  <c r="R70" i="1"/>
  <c r="S70" i="1" s="1"/>
  <c r="E24" i="12"/>
  <c r="R22" i="1"/>
  <c r="S22" i="1" s="1"/>
  <c r="E21" i="2"/>
  <c r="R27" i="1"/>
  <c r="S27" i="1" s="1"/>
  <c r="E26" i="2"/>
  <c r="R35" i="1"/>
  <c r="S35" i="1" s="1"/>
  <c r="E17" i="10"/>
  <c r="R43" i="1"/>
  <c r="S43" i="1" s="1"/>
  <c r="E25" i="10"/>
  <c r="R36" i="1"/>
  <c r="S36" i="1" s="1"/>
  <c r="E18" i="10"/>
  <c r="R44" i="1"/>
  <c r="S44" i="1" s="1"/>
  <c r="E26" i="10"/>
  <c r="R52" i="1"/>
  <c r="S52" i="1" s="1"/>
  <c r="E20" i="11"/>
  <c r="R60" i="1"/>
  <c r="S60" i="1" s="1"/>
  <c r="E14" i="12"/>
  <c r="R68" i="1"/>
  <c r="S68" i="1" s="1"/>
  <c r="E22" i="12"/>
  <c r="R26" i="1"/>
  <c r="S26" i="1" s="1"/>
  <c r="E25" i="2"/>
  <c r="R25" i="1"/>
  <c r="S25" i="1" s="1"/>
  <c r="E24" i="2"/>
  <c r="R66" i="1"/>
  <c r="S66" i="1" s="1"/>
  <c r="E20" i="12"/>
  <c r="R32" i="1"/>
  <c r="S32" i="1" s="1"/>
  <c r="E14" i="10"/>
  <c r="R23" i="1"/>
  <c r="S23" i="1" s="1"/>
  <c r="E22" i="2"/>
  <c r="E30" i="2"/>
  <c r="R39" i="1"/>
  <c r="S39" i="1" s="1"/>
  <c r="E21" i="10"/>
  <c r="R47" i="1"/>
  <c r="S47" i="1" s="1"/>
  <c r="E15" i="11"/>
  <c r="R55" i="1"/>
  <c r="S55" i="1" s="1"/>
  <c r="E23" i="11"/>
  <c r="R63" i="1"/>
  <c r="S63" i="1" s="1"/>
  <c r="E17" i="12"/>
  <c r="R59" i="1"/>
  <c r="S59" i="1" s="1"/>
  <c r="I27" i="11"/>
  <c r="R30" i="1"/>
  <c r="S30" i="1" s="1"/>
  <c r="E29" i="2"/>
  <c r="R40" i="1"/>
  <c r="S40" i="1" s="1"/>
  <c r="E22" i="10"/>
  <c r="R48" i="1"/>
  <c r="S48" i="1" s="1"/>
  <c r="E16" i="11"/>
  <c r="R56" i="1"/>
  <c r="S56" i="1" s="1"/>
  <c r="E24" i="11"/>
  <c r="R64" i="1"/>
  <c r="S64" i="1" s="1"/>
  <c r="E18" i="12"/>
  <c r="R72" i="1"/>
  <c r="S72" i="1" s="1"/>
  <c r="E26" i="12"/>
  <c r="R21" i="1"/>
  <c r="S21" i="1" s="1"/>
  <c r="E20" i="2"/>
  <c r="R29" i="1"/>
  <c r="S29" i="1" s="1"/>
  <c r="E28" i="2"/>
  <c r="R37" i="1"/>
  <c r="S37" i="1" s="1"/>
  <c r="E19" i="10"/>
  <c r="R45" i="1"/>
  <c r="S45" i="1" s="1"/>
  <c r="E27" i="10"/>
  <c r="R53" i="1"/>
  <c r="S53" i="1" s="1"/>
  <c r="E21" i="11"/>
  <c r="R19" i="1"/>
  <c r="S19" i="1" s="1"/>
  <c r="I18" i="2"/>
  <c r="R31" i="1"/>
  <c r="S31" i="1" s="1"/>
  <c r="I30" i="2"/>
  <c r="R71" i="1"/>
  <c r="S71" i="1" s="1"/>
  <c r="E25" i="12"/>
</calcChain>
</file>

<file path=xl/sharedStrings.xml><?xml version="1.0" encoding="utf-8"?>
<sst xmlns="http://schemas.openxmlformats.org/spreadsheetml/2006/main" count="730" uniqueCount="180">
  <si>
    <t>Date:</t>
  </si>
  <si>
    <t>Patient Identifier:</t>
  </si>
  <si>
    <t>Energy Density to use</t>
  </si>
  <si>
    <t>Energy Density to use (fl oz)</t>
  </si>
  <si>
    <t>Energy Density to use (ml)</t>
  </si>
  <si>
    <t>FOR USE IN CALCULATIONS</t>
  </si>
  <si>
    <t>Unit of measure for Final Volume</t>
  </si>
  <si>
    <t>Multiplier</t>
  </si>
  <si>
    <t>Additional Advice:</t>
  </si>
  <si>
    <t>Dietitian:</t>
  </si>
  <si>
    <t>Contact Details:</t>
  </si>
  <si>
    <t>Steps to use in Transition to trio</t>
  </si>
  <si>
    <t>Calories per 1g PKU trio</t>
  </si>
  <si>
    <t>Step</t>
  </si>
  <si>
    <t>Action</t>
  </si>
  <si>
    <t>Notes to consider</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</si>
  <si>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</si>
  <si>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</si>
  <si>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</si>
  <si>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</si>
  <si>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</si>
  <si>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</si>
  <si>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</si>
  <si>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</si>
  <si>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</si>
  <si>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</si>
  <si>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</si>
  <si>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</si>
  <si>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</si>
  <si>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</si>
  <si>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</si>
  <si>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</si>
  <si>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</si>
  <si>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</si>
  <si>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</si>
  <si>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</si>
  <si>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</si>
  <si>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</si>
  <si>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</si>
  <si>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</si>
  <si>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</si>
  <si>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</si>
  <si>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</si>
  <si>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</si>
  <si>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</si>
  <si>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</si>
  <si>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</si>
  <si>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</si>
  <si>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</si>
  <si>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</si>
  <si>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</si>
  <si>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</si>
  <si>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</si>
  <si>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</si>
  <si>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</si>
  <si>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</si>
  <si>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</si>
  <si>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</si>
  <si>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</si>
  <si>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</si>
  <si>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</si>
  <si>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DAY 46</t>
  </si>
  <si>
    <t>DAY 47</t>
  </si>
  <si>
    <t>DAY 48</t>
  </si>
  <si>
    <t>DAY 49</t>
  </si>
  <si>
    <t>DAY 50</t>
  </si>
  <si>
    <t>DAY 51</t>
  </si>
  <si>
    <t>DAY 52</t>
  </si>
  <si>
    <t>DAY 53</t>
  </si>
  <si>
    <t>DAY 54</t>
  </si>
  <si>
    <t>DAY 55</t>
  </si>
  <si>
    <t>DAY 56</t>
  </si>
  <si>
    <t>Days</t>
  </si>
  <si>
    <t>% of Target Amount</t>
  </si>
  <si>
    <t>Select Calculation Method</t>
  </si>
  <si>
    <t>Rounded Dose</t>
  </si>
  <si>
    <t>Actual Total Dose</t>
  </si>
  <si>
    <t>DAYS</t>
  </si>
  <si>
    <t>Wekks Column No</t>
  </si>
  <si>
    <t>K.Vita is food for special medical purposes and must be used under medical supervision. K.Vita is for the dietary management for drug resistant epilepsy.</t>
  </si>
  <si>
    <t>Match?</t>
  </si>
  <si>
    <t>Day 1</t>
  </si>
  <si>
    <t>Day 2</t>
  </si>
  <si>
    <t>Day 3</t>
  </si>
  <si>
    <t>Day 4</t>
  </si>
  <si>
    <t>Day 5</t>
  </si>
  <si>
    <t>Day 6</t>
  </si>
  <si>
    <t>Day 7</t>
  </si>
  <si>
    <t>Day 8</t>
  </si>
  <si>
    <t>Day 9</t>
  </si>
  <si>
    <t>Day 10</t>
  </si>
  <si>
    <t>Day 11</t>
  </si>
  <si>
    <t>Day 12</t>
  </si>
  <si>
    <t>Day 13</t>
  </si>
  <si>
    <t>Day 14</t>
  </si>
  <si>
    <t>✔</t>
  </si>
  <si>
    <t>Week 1</t>
  </si>
  <si>
    <t>Week 2</t>
  </si>
  <si>
    <t>Week 3</t>
  </si>
  <si>
    <t>Week 4</t>
  </si>
  <si>
    <t>Breakfast</t>
  </si>
  <si>
    <t>Lunch</t>
  </si>
  <si>
    <t>Dinner</t>
  </si>
  <si>
    <t>Bedtime</t>
  </si>
  <si>
    <t>Total Per Day</t>
  </si>
  <si>
    <t>AND</t>
  </si>
  <si>
    <t>Adult</t>
  </si>
  <si>
    <t>Target Daily Amount (ml)</t>
  </si>
  <si>
    <t xml:space="preserve"> Daily Energy Requirement (kcal)</t>
  </si>
  <si>
    <t>% Daily Energy Requirements</t>
  </si>
  <si>
    <t>Select Number of Weeks for Introduction</t>
  </si>
  <si>
    <t xml:space="preserve">Dinner </t>
  </si>
  <si>
    <t>Your K.Vita Introduction Plan</t>
  </si>
  <si>
    <t>Introduction Plan Start Date:</t>
  </si>
  <si>
    <t xml:space="preserve">Total per Day (ml) </t>
  </si>
  <si>
    <t>ml</t>
  </si>
  <si>
    <t>K.Vita Frequency per Day</t>
  </si>
  <si>
    <t>OR</t>
  </si>
  <si>
    <r>
      <rPr>
        <sz val="11"/>
        <color rgb="FF201547"/>
        <rFont val="Calibri"/>
        <family val="2"/>
        <scheme val="minor"/>
      </rPr>
      <t>Target % Daily Energy Requirements From K.Vita</t>
    </r>
    <r>
      <rPr>
        <sz val="9"/>
        <color rgb="FF201547"/>
        <rFont val="Calibri"/>
        <family val="2"/>
        <scheme val="minor"/>
      </rPr>
      <t xml:space="preserve"> </t>
    </r>
    <r>
      <rPr>
        <sz val="10"/>
        <color rgb="FF201547"/>
        <rFont val="Calibri"/>
        <family val="2"/>
        <scheme val="minor"/>
      </rPr>
      <t>(</t>
    </r>
    <r>
      <rPr>
        <i/>
        <sz val="10"/>
        <color rgb="FF201547"/>
        <rFont val="Calibri"/>
        <family val="2"/>
        <scheme val="minor"/>
      </rPr>
      <t>up to maximimun 35%</t>
    </r>
    <r>
      <rPr>
        <sz val="10"/>
        <color rgb="FF201547"/>
        <rFont val="Calibri"/>
        <family val="2"/>
        <scheme val="minor"/>
      </rPr>
      <t>)</t>
    </r>
  </si>
  <si>
    <t xml:space="preserve">         Children's Introduction Plan Calculator</t>
  </si>
  <si>
    <t>Children</t>
  </si>
  <si>
    <t>Selecting the calculator</t>
  </si>
  <si>
    <t>Step 1</t>
  </si>
  <si>
    <t>Step 2</t>
  </si>
  <si>
    <t>Step 3</t>
  </si>
  <si>
    <t xml:space="preserve">Select the number of weeks for K.Vita introduction either 4, 5, 6, 7 or 8 weeks. </t>
  </si>
  <si>
    <t>A minimum of four weeks is recommended for the introduction of K.Vita. To create an introduction plan over a longer duration, select the required number of weeks from the drop-down list.</t>
  </si>
  <si>
    <t>Printing the Introduction Plan</t>
  </si>
  <si>
    <t>View Introduction Plan</t>
  </si>
  <si>
    <t>Follow this K.Vita introduction plan alongside the guide for taking K.Vita that will be provided to you by your Healthcare Professional.</t>
  </si>
  <si>
    <t>Week 5</t>
  </si>
  <si>
    <t>Week 6</t>
  </si>
  <si>
    <t>Week 7</t>
  </si>
  <si>
    <t>Week 8</t>
  </si>
  <si>
    <t>Process</t>
  </si>
  <si>
    <t>K.Vita Daily Amount Calculation</t>
  </si>
  <si>
    <t>To access the different pages please click on the handout button to the right of each the K.Vita Introduction Plan.
Important: Use the printout with your patient alongside the advice in the ‘A guide for children taking K.Vita’ or ‘A guide for adults taking K.Vita’.</t>
  </si>
  <si>
    <t>TIME OF DAY</t>
  </si>
  <si>
    <t>On the right hand side – Select which K.Vita introduction plan calculator is required: Children's or Adult Calculator.</t>
  </si>
  <si>
    <t>Select the daily frequency of K.Vita – either 3 or 4 times per day.</t>
  </si>
  <si>
    <r>
      <t>Daily intake of K.Vita by a child or adult must not exceed two packs (2 x 120ml).</t>
    </r>
    <r>
      <rPr>
        <sz val="11"/>
        <rFont val="Calibri"/>
        <family val="2"/>
        <scheme val="minor"/>
      </rPr>
      <t xml:space="preserve">
Recommended intakes of K.Vita:
Children: 1 pack per day
Adults: 2 packs per day:
* Calculate daily energy requirements and % daily energy requirements from K.Vita before using the calculator.
** If a daily target amount of more than two packs (2 x 120ml) of K.Vita is calculated or entered, the calculator will automatically reduce the 'Target daily amount of K.Vita' to the maximum recommendation of 240ml daily.</t>
    </r>
  </si>
  <si>
    <t>This information will automatically populate on the individual plan handouts that can be printed out. Remember to select the correct calculator (adult or child) from the drop-down menu on the Introduction Plan - see 'view introduction plan' below for more details.</t>
  </si>
  <si>
    <t xml:space="preserve"> ‘How to’ guide for the K.Vita Introduction Plan Calculator</t>
  </si>
  <si>
    <t>Setting-up home delivery of K.Vita</t>
  </si>
  <si>
    <t>Patient Details:</t>
  </si>
  <si>
    <t>ADULT</t>
  </si>
  <si>
    <t xml:space="preserve">            Adult's Introduction Plan Calculator</t>
  </si>
  <si>
    <t>2a</t>
  </si>
  <si>
    <t>2b</t>
  </si>
  <si>
    <t>The maximum recommended K.Vita is 240ml (2 packs) per day. Therefore the Final Daily Amount will not exceed 240ml.</t>
  </si>
  <si>
    <t>Page 1</t>
  </si>
  <si>
    <t>Page 2</t>
  </si>
  <si>
    <t>Page 3</t>
  </si>
  <si>
    <t>Page 4</t>
  </si>
  <si>
    <r>
      <rPr>
        <b/>
        <sz val="14"/>
        <color rgb="FF201547"/>
        <rFont val="Calibri"/>
        <family val="2"/>
        <scheme val="minor"/>
      </rPr>
      <t>Children:</t>
    </r>
    <r>
      <rPr>
        <sz val="11"/>
        <color rgb="FF201547"/>
        <rFont val="Calibri"/>
        <family val="2"/>
        <scheme val="minor"/>
      </rPr>
      <t xml:space="preserve">
Select calculation method: 
</t>
    </r>
    <r>
      <rPr>
        <b/>
        <sz val="11"/>
        <color rgb="FF201547"/>
        <rFont val="Calibri"/>
        <family val="2"/>
        <scheme val="minor"/>
      </rPr>
      <t>1. Target % daily energy requirement from K.Vita*</t>
    </r>
    <r>
      <rPr>
        <sz val="11"/>
        <color rgb="FF201547"/>
        <rFont val="Calibri"/>
        <family val="2"/>
        <scheme val="minor"/>
      </rPr>
      <t xml:space="preserve">
</t>
    </r>
    <r>
      <rPr>
        <b/>
        <sz val="11"/>
        <color rgb="FF201547"/>
        <rFont val="Calibri"/>
        <family val="2"/>
        <scheme val="minor"/>
      </rPr>
      <t>Step 2a:</t>
    </r>
    <r>
      <rPr>
        <sz val="11"/>
        <color rgb="FF201547"/>
        <rFont val="Calibri"/>
        <family val="2"/>
        <scheme val="minor"/>
      </rPr>
      <t xml:space="preserve"> Enter the daily energy requirements (kcal) and target % daily energy requirement from K.Vita (up to a maximum of 35%)**
Or
</t>
    </r>
    <r>
      <rPr>
        <b/>
        <sz val="11"/>
        <color rgb="FF201547"/>
        <rFont val="Calibri"/>
        <family val="2"/>
        <scheme val="minor"/>
      </rPr>
      <t xml:space="preserve">2. Target daily amount per day (ml) </t>
    </r>
    <r>
      <rPr>
        <sz val="11"/>
        <color rgb="FF201547"/>
        <rFont val="Calibri"/>
        <family val="2"/>
        <scheme val="minor"/>
      </rPr>
      <t xml:space="preserve">
</t>
    </r>
    <r>
      <rPr>
        <b/>
        <sz val="11"/>
        <color rgb="FF201547"/>
        <rFont val="Calibri"/>
        <family val="2"/>
        <scheme val="minor"/>
      </rPr>
      <t xml:space="preserve">Step 2b: </t>
    </r>
    <r>
      <rPr>
        <sz val="11"/>
        <color rgb="FF201547"/>
        <rFont val="Calibri"/>
        <family val="2"/>
        <scheme val="minor"/>
      </rPr>
      <t xml:space="preserve">Enter the ‘Target daily amount (ml)’ of K.Vita required**
</t>
    </r>
    <r>
      <rPr>
        <b/>
        <sz val="14"/>
        <color rgb="FF201547"/>
        <rFont val="Calibri"/>
        <family val="2"/>
        <scheme val="minor"/>
      </rPr>
      <t>Adults:</t>
    </r>
    <r>
      <rPr>
        <sz val="11"/>
        <color rgb="FF201547"/>
        <rFont val="Calibri"/>
        <family val="2"/>
        <scheme val="minor"/>
      </rPr>
      <t xml:space="preserve">
Enter the ‘Target daily amount (ml)’ of K.Vita required**</t>
    </r>
  </si>
  <si>
    <t>Enter Date and Patient Details</t>
  </si>
  <si>
    <r>
      <t xml:space="preserve">Input patient identifier information i.e. Name/DOB/NHS number, </t>
    </r>
    <r>
      <rPr>
        <sz val="11"/>
        <rFont val="Calibri"/>
        <family val="2"/>
        <scheme val="minor"/>
      </rPr>
      <t>date</t>
    </r>
    <r>
      <rPr>
        <sz val="11"/>
        <color rgb="FF201547"/>
        <rFont val="Calibri"/>
        <family val="2"/>
        <scheme val="minor"/>
      </rPr>
      <t xml:space="preserve"> plan developed and the introduction plan start date. </t>
    </r>
  </si>
  <si>
    <t>K.Vita Daily Amount Calculation Table</t>
  </si>
  <si>
    <t>Incremental increases of 5ml or 10ml to the daily amount of K.Vita are made at breakfast over the duration of the introduction plan.
This will take you to a printable page of the introduction plan (weeks 1-2).</t>
  </si>
  <si>
    <t xml:space="preserve">If you would like to arrange home delivery of K.Vita for your patient, click the button 'Information about home deliveries (Vitaflo to You) on the Introduction Plan (Weeks 1-2). 
</t>
  </si>
  <si>
    <t>You can register your patient for this service on the Vitaflo to You webpage, alternatively contact your local Vitaflo sales representative to discuss other supply options.</t>
  </si>
  <si>
    <t/>
  </si>
  <si>
    <t>K.Vita Introduction Plan Calculator</t>
  </si>
  <si>
    <r>
      <rPr>
        <vertAlign val="superscript"/>
        <sz val="11"/>
        <color theme="1"/>
        <rFont val="Calibri"/>
        <family val="2"/>
        <scheme val="minor"/>
      </rPr>
      <t>1</t>
    </r>
    <r>
      <rPr>
        <sz val="11"/>
        <color theme="1"/>
        <rFont val="Calibri"/>
        <family val="2"/>
        <scheme val="minor"/>
      </rPr>
      <t xml:space="preserve"> Schoeler, N.E., et al. K. Vita: a feasibility study of a blend of medium chain triglycerides to manage drug-resistant epilepsy.
Brain communications, 3(4), p.fcab160. https://academic.oup.com/braincomms/article/3/4/fcab160/6325091</t>
    </r>
  </si>
  <si>
    <t>Version: 1.0</t>
  </si>
  <si>
    <r>
      <rPr>
        <b/>
        <u/>
        <sz val="11"/>
        <color theme="1"/>
        <rFont val="Calibri"/>
        <family val="2"/>
        <scheme val="minor"/>
      </rPr>
      <t>This calculator is intended for use only by healthcare professionals advising on the use of K.Vita by children and adults with drug resistant epilepsy.</t>
    </r>
    <r>
      <rPr>
        <sz val="11"/>
        <color theme="1"/>
        <rFont val="Calibri"/>
        <family val="2"/>
        <scheme val="minor"/>
      </rPr>
      <t xml:space="preserve">
The calculator is for the creation of an individualised K.Vita introduction plan as an alternative to the pre-prepared four-week plans in the two patient K.Vita guides: ‘A guide for children taking K.Vita’ and ‘A guide for adults taking K.Vita’. 
The K.Vita introduction plan calculator has two sections; one for use with adults and the other with children. 
</t>
    </r>
    <r>
      <rPr>
        <b/>
        <sz val="11"/>
        <color theme="1"/>
        <rFont val="Calibri"/>
        <family val="2"/>
        <scheme val="minor"/>
      </rPr>
      <t xml:space="preserve">Examples of situations that may require the creation of an individualised K.Vita introduction plan:  </t>
    </r>
    <r>
      <rPr>
        <sz val="11"/>
        <color theme="1"/>
        <rFont val="Calibri"/>
        <family val="2"/>
        <scheme val="minor"/>
      </rPr>
      <t xml:space="preserve">
</t>
    </r>
    <r>
      <rPr>
        <b/>
        <u/>
        <sz val="11"/>
        <color theme="1"/>
        <rFont val="Calibri"/>
        <family val="2"/>
        <scheme val="minor"/>
      </rPr>
      <t>Children</t>
    </r>
    <r>
      <rPr>
        <sz val="11"/>
        <color theme="1"/>
        <rFont val="Calibri"/>
        <family val="2"/>
        <scheme val="minor"/>
      </rPr>
      <t xml:space="preserve">
</t>
    </r>
    <r>
      <rPr>
        <i/>
        <sz val="11"/>
        <color theme="1"/>
        <rFont val="Calibri"/>
        <family val="2"/>
        <scheme val="minor"/>
      </rPr>
      <t>•When first starting on K.Vita:</t>
    </r>
    <r>
      <rPr>
        <sz val="11"/>
        <color theme="1"/>
        <rFont val="Calibri"/>
        <family val="2"/>
        <scheme val="minor"/>
      </rPr>
      <t xml:space="preserve">
    • To introduce a target daily amount of more than 120ml (one pack) K.Vita up to a maximum of 240ml (two packs)
    •To introduce a lower target daily amount of K.Vita than 120ml (one pack)
    •To prescribe K.Vita as a percentage of daily energy requirements. A maximum of 35% can be given but total intake should not exceed 240ml (two packs) per day</t>
    </r>
    <r>
      <rPr>
        <vertAlign val="superscript"/>
        <sz val="11"/>
        <color theme="1"/>
        <rFont val="Calibri"/>
        <family val="2"/>
        <scheme val="minor"/>
      </rPr>
      <t>1</t>
    </r>
    <r>
      <rPr>
        <sz val="11"/>
        <color theme="1"/>
        <rFont val="Calibri"/>
        <family val="2"/>
        <scheme val="minor"/>
      </rPr>
      <t xml:space="preserve">.
    •To change the frequency of taking K.Vita from four to three times daily if this is preferred
</t>
    </r>
    <r>
      <rPr>
        <i/>
        <sz val="11"/>
        <color theme="1"/>
        <rFont val="Calibri"/>
        <family val="2"/>
        <scheme val="minor"/>
      </rPr>
      <t>•If the four-week introduction plan in the patient guide needs ‘fine tuning’ and restarting to help achieve tolerance to MCT and/or manage side effects:</t>
    </r>
    <r>
      <rPr>
        <sz val="11"/>
        <color theme="1"/>
        <rFont val="Calibri"/>
        <family val="2"/>
        <scheme val="minor"/>
      </rPr>
      <t xml:space="preserve">
   •To reduce the original target daily amount of K.Vita
   •To extend the duration of K.Vita introduction for up to eight weeks
</t>
    </r>
    <r>
      <rPr>
        <b/>
        <u/>
        <sz val="11"/>
        <color theme="1"/>
        <rFont val="Calibri"/>
        <family val="2"/>
        <scheme val="minor"/>
      </rPr>
      <t>Adults</t>
    </r>
    <r>
      <rPr>
        <sz val="11"/>
        <color theme="1"/>
        <rFont val="Calibri"/>
        <family val="2"/>
        <scheme val="minor"/>
      </rPr>
      <t xml:space="preserve">
</t>
    </r>
    <r>
      <rPr>
        <i/>
        <sz val="11"/>
        <color theme="1"/>
        <rFont val="Calibri"/>
        <family val="2"/>
        <scheme val="minor"/>
      </rPr>
      <t>•When first starting on K.Vita:</t>
    </r>
    <r>
      <rPr>
        <sz val="11"/>
        <color theme="1"/>
        <rFont val="Calibri"/>
        <family val="2"/>
        <scheme val="minor"/>
      </rPr>
      <t xml:space="preserve">
   •To introduce a lower target daily amount of K.Vita than 240ml (two packs)
   •To change the frequency of taking K.Vita from four to three times daily if this is preferred
</t>
    </r>
    <r>
      <rPr>
        <i/>
        <sz val="11"/>
        <color theme="1"/>
        <rFont val="Calibri"/>
        <family val="2"/>
        <scheme val="minor"/>
      </rPr>
      <t>•If the four-week introduction plan in the patient guide needs ‘fine tuning’ and restarting to help achieve tolerance to MCT and/or manage side effects:</t>
    </r>
    <r>
      <rPr>
        <sz val="11"/>
        <color theme="1"/>
        <rFont val="Calibri"/>
        <family val="2"/>
        <scheme val="minor"/>
      </rPr>
      <t xml:space="preserve">
   •To reduce the original target daily amount of K.Vita
   •To extend the duration of K.Vita introduction for up to eight weeks 
Once the calculator has created an individualised K.Vita introduction plan for your patient, you can print it out as a handout for them. You can also attach a copy to their medical records.  
</t>
    </r>
    <r>
      <rPr>
        <b/>
        <sz val="11"/>
        <color theme="1"/>
        <rFont val="Calibri"/>
        <family val="2"/>
        <scheme val="minor"/>
      </rPr>
      <t>Simply follow the process below to generate a plan for your patient:</t>
    </r>
    <r>
      <rPr>
        <sz val="11"/>
        <color theme="1"/>
        <rFont val="Calibri"/>
        <family val="2"/>
        <scheme val="minor"/>
      </rPr>
      <t xml:space="preserve">
</t>
    </r>
  </si>
  <si>
    <r>
      <rPr>
        <sz val="11"/>
        <rFont val="Calibri"/>
        <family val="2"/>
        <scheme val="minor"/>
      </rPr>
      <t xml:space="preserve">K.Vita should be consumed regularly throughout the day, </t>
    </r>
    <r>
      <rPr>
        <b/>
        <sz val="11"/>
        <rFont val="Calibri"/>
        <family val="2"/>
        <scheme val="minor"/>
      </rPr>
      <t>always with food
(preferably at mealtimes), before, during or after eating.</t>
    </r>
  </si>
  <si>
    <t xml:space="preserve">On the top of the Introduction Plan, click on the drop-down menu and select either Children or Adult - this will pull through data from the calculator that you wish to print. </t>
  </si>
  <si>
    <t xml:space="preserve">Blank versions of the introduction plans are available to complete manually if desired. These can be downloaded from the K.Vita Introduction Plan Calculator VIA Page. </t>
  </si>
  <si>
    <t>The calculator will create an individualised introduction plan based on the final daily target amount of K.Vita (ml) distributed over the selected daily frequency and duration of introduction in weeks.
Click ‘View Introduction Plan’ button on either of the calculators to take you to a printable version.</t>
  </si>
  <si>
    <t>The number of pages on the handout will depend on the number of weeks selected for the introduction plan. Each handout will include 2 weekly introduction plans i.e., weeks 1 - 2, weeks 3 - 4 etc.
For example, if 8 weeks were selected then there will be 4 handouts to print out. 
Each handout will need to be printed individually. Use the print preview function to ensure the whole of the plan is in the printable region and adjust margins if necessary.</t>
  </si>
  <si>
    <t>FINAL DAILY TARGET AMOUNT OF K.VITA (ml)</t>
  </si>
  <si>
    <t>This calculator is intended for use only by healthcare professionals advising on the use of K.Vita by children and adults with drug resistant epilepsy.
The calculator is for the creation of an individualised K.Vita introduction plan as an alternative to the pre-prepared four-week plans in the two patient K.Vita guides: ‘A guide for children taking K.Vita’ and ‘A guide for adults taking K.Vita’. The patient and healthcare professional guides can be accessed by clicking on the buttons below.
The K.Vita introduction plan calculator has two sections; one for use with adults and the other with children. 
• This calculator is intended for use only by healthcare professionals advising on the use of K.Vita by children and adults with drug resistant epilepsy.
• K.Vita is a Food for Special Medical Purposes and must be used under medical supervision. For the dietary management of drug resistant epilepsy in adults and in 
   children from 3 years of age. 
• Not suitable for use as a sole source of nutrition. 
• Not suitable for use during pregnancy and lactation. 
• Not suitable for individuals unable to metabolise MCT, for example, those with medium chain acyl-CoA dehydrogenase deficiency (MCADD). 
• For enteral use only.</t>
  </si>
  <si>
    <t xml:space="preserve">Ensure the patient is monitored and followed up as recommended in the HCP guide. </t>
  </si>
  <si>
    <t>Monitoring and follow-up</t>
  </si>
  <si>
    <t>See page 11 of the HCP K.Vita Guides – recommended support provision and follow-up</t>
  </si>
  <si>
    <t>Date Published : 08/02/2023</t>
  </si>
  <si>
    <t>Feedback</t>
  </si>
  <si>
    <t xml:space="preserve">A Microsoft survey will open and your feedback is anonymous. </t>
  </si>
  <si>
    <r>
      <t xml:space="preserve">Feedback on your experience of using the calculator and suggestions for improvements would be appreciated. On the 'About' worksheet, there is a button </t>
    </r>
    <r>
      <rPr>
        <b/>
        <sz val="11"/>
        <color theme="1"/>
        <rFont val="Calibri"/>
        <family val="2"/>
        <scheme val="minor"/>
      </rPr>
      <t xml:space="preserve">'Provide Feedback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</si>
</sst>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Calibri"/>
      <family val="2"/>
      <scheme val="minor"/>
    </font>
    <font>
      <sz val="12"/>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sz val="14"/>
      <color rgb="FFFF0000"/>
      <name val="Calibri"/>
      <family val="2"/>
      <scheme val="minor"/>
    </font>
    <font>
      <sz val="14"/>
      <name val="Calibri"/>
      <family val="2"/>
      <scheme val="minor"/>
    </font>
    <font>
      <sz val="11"/>
      <name val="Calibri"/>
      <family val="2"/>
      <scheme val="minor"/>
    </font>
    <font>
      <sz val="11"/>
      <color rgb="FFFF0000"/>
      <name val="Calibri"/>
      <family val="2"/>
      <scheme val="minor"/>
    </font>
    <font>
      <sz val="14"/>
      <color rgb="FF00B050"/>
      <name val="Calibri"/>
      <family val="2"/>
      <scheme val="minor"/>
    </font>
    <font>
      <sz val="14"/>
      <color theme="0"/>
      <name val="Calibri"/>
      <family val="2"/>
      <scheme val="minor"/>
    </font>
    <font>
      <b/>
      <sz val="24"/>
      <color theme="0"/>
      <name val="Calibri"/>
      <family val="2"/>
      <scheme val="minor"/>
    </font>
    <font>
      <sz val="11"/>
      <color rgb="FF201547"/>
      <name val="Calibri"/>
      <family val="2"/>
      <scheme val="minor"/>
    </font>
    <font>
      <sz val="9"/>
      <color rgb="FF201547"/>
      <name val="Calibri"/>
      <family val="2"/>
      <scheme val="minor"/>
    </font>
    <font>
      <b/>
      <sz val="11"/>
      <color rgb="FF201547"/>
      <name val="Calibri"/>
      <family val="2"/>
      <scheme val="minor"/>
    </font>
    <font>
      <b/>
      <sz val="10"/>
      <color rgb="FF201547"/>
      <name val="Calibri"/>
      <family val="2"/>
      <scheme val="minor"/>
    </font>
    <font>
      <b/>
      <sz val="12"/>
      <color rgb="FF201547"/>
      <name val="Calibri"/>
      <family val="2"/>
      <scheme val="minor"/>
    </font>
    <font>
      <b/>
      <sz val="20"/>
      <color theme="0"/>
      <name val="Calibri"/>
      <family val="2"/>
      <scheme val="minor"/>
    </font>
    <font>
      <sz val="10"/>
      <color rgb="FF43365C"/>
      <name val="Calibri"/>
      <family val="2"/>
      <scheme val="minor"/>
    </font>
    <font>
      <sz val="14"/>
      <color rgb="FF201547"/>
      <name val="Calibri"/>
      <family val="2"/>
      <scheme val="minor"/>
    </font>
    <font>
      <b/>
      <sz val="14"/>
      <color rgb="FF201547"/>
      <name val="Calibri"/>
      <family val="2"/>
      <scheme val="minor"/>
    </font>
    <font>
      <sz val="12"/>
      <color theme="0"/>
      <name val="Calibri"/>
      <family val="2"/>
      <scheme val="minor"/>
    </font>
    <font>
      <b/>
      <sz val="11"/>
      <color rgb="FFE76F51"/>
      <name val="Calibri"/>
      <family val="2"/>
      <scheme val="minor"/>
    </font>
    <font>
      <sz val="12"/>
      <color rgb="FF201547"/>
      <name val="Calibri"/>
      <family val="2"/>
    </font>
    <font>
      <sz val="11"/>
      <color theme="1"/>
      <name val="Calibri"/>
      <family val="2"/>
      <scheme val="minor"/>
    </font>
    <font>
      <b/>
      <i/>
      <sz val="11"/>
      <color theme="1"/>
      <name val="Calibri"/>
      <family val="2"/>
      <scheme val="minor"/>
    </font>
    <font>
      <sz val="8"/>
      <name val="Calibri"/>
      <family val="2"/>
      <scheme val="minor"/>
    </font>
    <font>
      <b/>
      <sz val="20"/>
      <color rgb="FFFF6600"/>
      <name val="Calibri"/>
      <family val="2"/>
      <scheme val="minor"/>
    </font>
    <font>
      <b/>
      <sz val="16"/>
      <color rgb="FF201547"/>
      <name val="Calibri"/>
      <family val="2"/>
      <scheme val="minor"/>
    </font>
    <font>
      <sz val="12"/>
      <color rgb="FF201547"/>
      <name val="Calibri"/>
      <family val="2"/>
      <scheme val="minor"/>
    </font>
    <font>
      <b/>
      <sz val="11"/>
      <color theme="1" tint="0.14999847407452621"/>
      <name val="Calibri"/>
      <family val="2"/>
      <scheme val="minor"/>
    </font>
    <font>
      <sz val="28"/>
      <color theme="0"/>
      <name val="Futura Md BT"/>
      <family val="2"/>
    </font>
    <font>
      <b/>
      <sz val="11"/>
      <name val="Calibri"/>
      <family val="2"/>
      <scheme val="minor"/>
    </font>
    <font>
      <sz val="10"/>
      <name val="Calibri"/>
      <family val="2"/>
      <scheme val="minor"/>
    </font>
    <font>
      <i/>
      <sz val="11"/>
      <name val="Calibri"/>
      <family val="2"/>
      <scheme val="minor"/>
    </font>
    <font>
      <i/>
      <sz val="11"/>
      <color theme="1"/>
      <name val="Calibri"/>
      <family val="2"/>
      <scheme val="minor"/>
    </font>
    <font>
      <sz val="12"/>
      <name val="Calibri"/>
      <family val="2"/>
      <scheme val="minor"/>
    </font>
    <font>
      <b/>
      <sz val="14"/>
      <name val="Calibri"/>
      <family val="2"/>
      <scheme val="minor"/>
    </font>
    <font>
      <sz val="11"/>
      <color theme="0" tint="-4.9989318521683403E-2"/>
      <name val="Calibri"/>
      <family val="2"/>
      <scheme val="minor"/>
    </font>
    <font>
      <b/>
      <sz val="14"/>
      <color rgb="FF43365C"/>
      <name val="Calibri"/>
      <family val="2"/>
      <scheme val="minor"/>
    </font>
    <font>
      <sz val="10"/>
      <color theme="0"/>
      <name val="Calibri"/>
      <family val="2"/>
      <scheme val="minor"/>
    </font>
    <font>
      <sz val="26"/>
      <color theme="0"/>
      <name val="Futura Md BT"/>
      <family val="2"/>
    </font>
    <font>
      <sz val="12"/>
      <color rgb="FF43365C"/>
      <name val="Calibri"/>
      <family val="2"/>
      <scheme val="minor"/>
    </font>
    <font>
      <sz val="10"/>
      <color rgb="FF201547"/>
      <name val="Calibri"/>
      <family val="2"/>
      <scheme val="minor"/>
    </font>
    <font>
      <i/>
      <sz val="10"/>
      <color rgb="FF201547"/>
      <name val="Calibri"/>
      <family val="2"/>
      <scheme val="minor"/>
    </font>
    <font>
      <b/>
      <u/>
      <sz val="11"/>
      <color theme="1"/>
      <name val="Calibri"/>
      <family val="2"/>
      <scheme val="minor"/>
    </font>
    <font>
      <vertAlign val="superscript"/>
      <sz val="11"/>
      <color theme="1"/>
      <name val="Calibri"/>
      <family val="2"/>
      <scheme val="minor"/>
    </font>
    <font>
      <b/>
      <sz val="11"/>
      <color rgb="FF262626"/>
      <name val="Calibri"/>
      <family val="2"/>
    </font>
    <font>
      <sz val="11"/>
      <color rgb="FF000000"/>
      <name val="Calibri"/>
      <family val="2"/>
    </font>
    <font>
      <u/>
      <sz val="14"/>
      <name val="Calibri"/>
      <family val="2"/>
      <scheme val="minor"/>
    </font>
    <font>
      <sz val="10"/>
      <color rgb="FFFF0000"/>
      <name val="Calibri"/>
      <family val="2"/>
      <scheme val="minor"/>
    </font>
    <font>
      <b/>
      <i/>
      <sz val="11"/>
      <color theme="0"/>
      <name val="Calibri"/>
      <family val="2"/>
      <scheme val="minor"/>
    </font>
    <font>
      <b/>
      <sz val="20"/>
      <color rgb="FFE7460F"/>
      <name val="Calibri"/>
      <family val="2"/>
      <scheme val="minor"/>
    </font>
    <font>
      <b/>
      <sz val="10"/>
      <color theme="5" tint="0.79998168889431442"/>
      <name val="Calibri"/>
      <family val="2"/>
      <scheme val="minor"/>
    </font>
    <font>
      <b/>
      <sz val="9"/>
      <color theme="0" tint="-0.499984740745262"/>
      <name val="Calibri"/>
      <family val="2"/>
      <scheme val="minor"/>
    </font>
    <font>
      <b/>
      <i/>
      <sz val="11"/>
      <color rgb="FF201547"/>
      <name val="Calibri"/>
      <family val="2"/>
      <scheme val="minor"/>
    </font>
    <font>
      <b/>
      <sz val="20"/>
      <color rgb="FFFF0000"/>
      <name val="Calibri"/>
      <family val="2"/>
      <scheme val="minor"/>
    </font>
    <font>
      <b/>
      <i/>
      <sz val="14"/>
      <color rgb="FF43365C"/>
      <name val="Calibri"/>
      <family val="2"/>
      <scheme val="minor"/>
    </font>
    <font>
      <b/>
      <sz val="12"/>
      <name val="Calibri"/>
      <family val="2"/>
      <scheme val="minor"/>
    </font>
    <font>
      <sz val="8"/>
      <color theme="0"/>
      <name val="Calibri"/>
      <family val="2"/>
      <scheme val="minor"/>
    </font>
    <font>
      <i/>
      <sz val="12"/>
      <color rgb="FFFF0000"/>
      <name val="Calibri"/>
      <family val="2"/>
      <scheme val="minor"/>
    </font>
    <font>
      <b/>
      <sz val="24"/>
      <color rgb="FFFF0000"/>
      <name val="Calibri"/>
      <family val="2"/>
      <scheme val="minor"/>
    </font>
    <font>
      <u/>
      <sz val="11"/>
      <color theme="1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4"/>
      </patternFill>
    </fill>
    <fill>
      <patternFill patternType="solid">
        <fgColor theme="4" tint="0.39997558519241921"/>
        <bgColor indexed="65"/>
      </patternFill>
    </fill>
    <fill>
      <patternFill patternType="solid">
        <fgColor rgb="FFFF6600"/>
        <bgColor indexed="64"/>
      </patternFill>
    </fill>
    <fill>
      <patternFill patternType="solid">
        <fgColor theme="5" tint="0.39997558519241921"/>
        <bgColor indexed="64"/>
      </patternFill>
    </fill>
    <fill>
      <patternFill patternType="solid">
        <fgColor rgb="FFFFCC99"/>
        <bgColor indexed="64"/>
      </patternFill>
    </fill>
    <fill>
      <patternFill patternType="solid">
        <fgColor theme="5" tint="0.79998168889431442"/>
        <bgColor theme="5" tint="0.79998168889431442"/>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8CBAD"/>
        <bgColor indexed="64"/>
      </patternFill>
    </fill>
    <fill>
      <patternFill patternType="solid">
        <fgColor rgb="FFEF7900"/>
        <bgColor indexed="64"/>
      </patternFill>
    </fill>
    <fill>
      <patternFill patternType="solid">
        <fgColor rgb="FFE7460F"/>
        <bgColor indexed="64"/>
      </patternFill>
    </fill>
    <fill>
      <patternFill patternType="solid">
        <fgColor rgb="FFFFB66D"/>
        <bgColor indexed="64"/>
      </patternFill>
    </fill>
    <fill>
      <patternFill patternType="solid">
        <fgColor rgb="FFE7460F"/>
        <bgColor auto="1"/>
      </patternFill>
    </fill>
    <fill>
      <patternFill patternType="solid">
        <fgColor rgb="FFFFC285"/>
        <bgColor indexed="64"/>
      </patternFill>
    </fill>
    <fill>
      <patternFill patternType="solid">
        <fgColor rgb="FFF9B8A1"/>
        <bgColor indexed="64"/>
      </patternFill>
    </fill>
    <fill>
      <patternFill patternType="solid">
        <fgColor rgb="FFFCE4D6"/>
        <bgColor indexed="64"/>
      </patternFill>
    </fill>
    <fill>
      <patternFill patternType="solid">
        <fgColor theme="6" tint="0.79998168889431442"/>
        <bgColor indexed="64"/>
      </patternFill>
    </fill>
  </fills>
  <borders count="44">
    <border>
      <left/>
      <right/>
      <top/>
      <bottom/>
      <diagonal/>
    </border>
    <border>
      <left/>
      <right/>
      <top/>
      <bottom style="thin">
        <color rgb="FF201547"/>
      </bottom>
      <diagonal/>
    </border>
    <border>
      <left/>
      <right/>
      <top style="thin">
        <color rgb="FF201547"/>
      </top>
      <bottom/>
      <diagonal/>
    </border>
    <border>
      <left style="thin">
        <color rgb="FF201547"/>
      </left>
      <right style="thin">
        <color rgb="FF201547"/>
      </right>
      <top style="thin">
        <color rgb="FF201547"/>
      </top>
      <bottom style="thin">
        <color rgb="FF201547"/>
      </bottom>
      <diagonal/>
    </border>
    <border>
      <left style="thin">
        <color rgb="FF201547"/>
      </left>
      <right style="thin">
        <color rgb="FF201547"/>
      </right>
      <top style="thin">
        <color rgb="FF201547"/>
      </top>
      <bottom/>
      <diagonal/>
    </border>
    <border>
      <left style="thin">
        <color rgb="FF201547"/>
      </left>
      <right style="thin">
        <color rgb="FF201547"/>
      </right>
      <top style="thin">
        <color rgb="FF201547"/>
      </top>
      <bottom style="thin">
        <color rgb="FFC7C1CF"/>
      </bottom>
      <diagonal/>
    </border>
    <border>
      <left/>
      <right/>
      <top/>
      <bottom style="thin">
        <color indexed="64"/>
      </bottom>
      <diagonal/>
    </border>
    <border>
      <left/>
      <right/>
      <top style="thin">
        <color indexed="64"/>
      </top>
      <bottom style="thin">
        <color indexed="64"/>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style="thin">
        <color theme="5" tint="0.39997558519241921"/>
      </left>
      <right/>
      <top style="thin">
        <color indexed="64"/>
      </top>
      <bottom/>
      <diagonal/>
    </border>
    <border>
      <left/>
      <right/>
      <top style="thin">
        <color indexed="64"/>
      </top>
      <bottom/>
      <diagonal/>
    </border>
    <border>
      <left/>
      <right style="thin">
        <color theme="0" tint="-0.14999847407452621"/>
      </right>
      <top/>
      <bottom/>
      <diagonal/>
    </border>
    <border>
      <left style="thin">
        <color theme="0" tint="-0.14999847407452621"/>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theme="0" tint="-0.14999847407452621"/>
      </right>
      <top style="thin">
        <color indexed="64"/>
      </top>
      <bottom/>
      <diagonal/>
    </border>
    <border>
      <left style="thin">
        <color indexed="64"/>
      </left>
      <right style="thin">
        <color theme="0" tint="-0.14999847407452621"/>
      </right>
      <top/>
      <bottom/>
      <diagonal/>
    </border>
    <border>
      <left style="thin">
        <color theme="0" tint="-0.14999847407452621"/>
      </left>
      <right style="thin">
        <color indexed="64"/>
      </right>
      <top style="thin">
        <color indexed="64"/>
      </top>
      <bottom/>
      <diagonal/>
    </border>
    <border>
      <left/>
      <right style="thin">
        <color theme="0" tint="-0.14999847407452621"/>
      </right>
      <top style="thin">
        <color indexed="64"/>
      </top>
      <bottom/>
      <diagonal/>
    </border>
    <border>
      <left style="thin">
        <color theme="0" tint="-0.14999847407452621"/>
      </left>
      <right style="dotted">
        <color indexed="64"/>
      </right>
      <top/>
      <bottom/>
      <diagonal/>
    </border>
    <border>
      <left style="thin">
        <color theme="0" tint="-0.14999847407452621"/>
      </left>
      <right style="dotted">
        <color indexed="64"/>
      </right>
      <top style="thin">
        <color indexed="64"/>
      </top>
      <bottom/>
      <diagonal/>
    </border>
    <border>
      <left style="thin">
        <color theme="0" tint="-0.14999847407452621"/>
      </left>
      <right/>
      <top style="thin">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right style="thin">
        <color theme="5" tint="0.39997558519241921"/>
      </right>
      <top style="thin">
        <color theme="5" tint="0.39997558519241921"/>
      </top>
      <bottom style="thin">
        <color theme="5" tint="0.39997558519241921"/>
      </bottom>
      <diagonal/>
    </border>
    <border>
      <left/>
      <right/>
      <top style="thin">
        <color theme="4" tint="0.39997558519241921"/>
      </top>
      <bottom/>
      <diagonal/>
    </border>
    <border>
      <left/>
      <right style="thin">
        <color theme="5" tint="0.39997558519241921"/>
      </right>
      <top style="thin">
        <color theme="5" tint="0.39997558519241921"/>
      </top>
      <bottom/>
      <diagonal/>
    </border>
    <border>
      <left/>
      <right style="thin">
        <color theme="5" tint="0.39997558519241921"/>
      </right>
      <top style="thin">
        <color indexed="64"/>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right/>
      <top/>
      <bottom style="thin">
        <color rgb="FFF9B8A1"/>
      </bottom>
      <diagonal/>
    </border>
    <border>
      <left/>
      <right/>
      <top style="mediumDashed">
        <color rgb="FFFF0000"/>
      </top>
      <bottom style="thin">
        <color rgb="FFF9B8A1"/>
      </bottom>
      <diagonal/>
    </border>
  </borders>
  <cellStyleXfs count="5">
    <xf numFmtId="0" fontId="0" fillId="0" borderId="0"/>
    <xf numFmtId="0" fontId="23" fillId="3" borderId="0" applyNumberFormat="0" applyBorder="0" applyAlignment="0" applyProtection="0"/>
    <xf numFmtId="0" fontId="1" fillId="4" borderId="0" applyNumberFormat="0" applyBorder="0" applyAlignment="0" applyProtection="0"/>
    <xf numFmtId="9" fontId="26" fillId="0" borderId="0" applyFont="0" applyFill="0" applyBorder="0" applyAlignment="0" applyProtection="0"/>
    <xf numFmtId="0" fontId="64" fillId="0" borderId="0" applyNumberFormat="0" applyFill="0" applyBorder="0" applyAlignment="0" applyProtection="0"/>
  </cellStyleXfs>
  <cellXfs count="321">
    <xf numFmtId="0" fontId="0" fillId="0" borderId="0" xfId="0"/>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center"/>
    </xf>
    <xf numFmtId="0" fontId="0" fillId="0" borderId="0" xfId="0" applyAlignment="1">
      <alignment vertical="top"/>
    </xf>
    <xf numFmtId="0" fontId="10" fillId="0" borderId="0" xfId="0"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5" fillId="0" borderId="1" xfId="0" applyFont="1" applyBorder="1" applyAlignment="1">
      <alignment horizontal="center"/>
    </xf>
    <xf numFmtId="0" fontId="15" fillId="0" borderId="0" xfId="0" applyFont="1" applyAlignment="1">
      <alignment horizontal="center"/>
    </xf>
    <xf numFmtId="0" fontId="20" fillId="0" borderId="0" xfId="0" applyFont="1" applyAlignment="1">
      <alignment horizontal="left"/>
    </xf>
    <xf numFmtId="0" fontId="19" fillId="2" borderId="0" xfId="0" applyFont="1" applyFill="1" applyAlignment="1">
      <alignment horizontal="center" vertical="center"/>
    </xf>
    <xf numFmtId="0" fontId="5" fillId="2" borderId="0" xfId="0" applyFont="1" applyFill="1"/>
    <xf numFmtId="0" fontId="8" fillId="2" borderId="0" xfId="0" applyFont="1" applyFill="1"/>
    <xf numFmtId="0" fontId="0" fillId="0" borderId="0" xfId="0" applyAlignment="1">
      <alignment vertical="center"/>
    </xf>
    <xf numFmtId="0" fontId="5"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4" fillId="0" borderId="0" xfId="0" applyFont="1"/>
    <xf numFmtId="0" fontId="15" fillId="2" borderId="0" xfId="0" applyFont="1" applyFill="1" applyAlignment="1">
      <alignment horizontal="center"/>
    </xf>
    <xf numFmtId="0" fontId="15" fillId="2" borderId="1" xfId="0" applyFont="1" applyFill="1" applyBorder="1" applyAlignment="1">
      <alignment horizontal="center"/>
    </xf>
    <xf numFmtId="0" fontId="0" fillId="8" borderId="9" xfId="0" applyFill="1" applyBorder="1"/>
    <xf numFmtId="0" fontId="3" fillId="5" borderId="12" xfId="0" applyFont="1" applyFill="1" applyBorder="1" applyAlignment="1">
      <alignment wrapText="1"/>
    </xf>
    <xf numFmtId="0" fontId="3" fillId="5" borderId="13" xfId="0" applyFont="1" applyFill="1" applyBorder="1" applyAlignment="1">
      <alignment wrapText="1"/>
    </xf>
    <xf numFmtId="0" fontId="3" fillId="5" borderId="13" xfId="3" applyNumberFormat="1" applyFont="1" applyFill="1" applyBorder="1" applyAlignment="1">
      <alignment wrapText="1"/>
    </xf>
    <xf numFmtId="0" fontId="0" fillId="0" borderId="10" xfId="0" applyBorder="1"/>
    <xf numFmtId="9" fontId="0" fillId="0" borderId="11" xfId="3" applyFont="1" applyBorder="1"/>
    <xf numFmtId="0" fontId="0" fillId="8" borderId="10" xfId="0" applyFill="1" applyBorder="1"/>
    <xf numFmtId="9" fontId="0" fillId="8" borderId="11" xfId="3" applyFont="1" applyFill="1" applyBorder="1"/>
    <xf numFmtId="0" fontId="27" fillId="8" borderId="10" xfId="0" applyFont="1" applyFill="1" applyBorder="1"/>
    <xf numFmtId="0" fontId="0" fillId="0" borderId="11" xfId="0" applyBorder="1"/>
    <xf numFmtId="0" fontId="0" fillId="8" borderId="11" xfId="0" applyFill="1" applyBorder="1"/>
    <xf numFmtId="0" fontId="27" fillId="0" borderId="10" xfId="0" applyFont="1" applyBorder="1"/>
    <xf numFmtId="0" fontId="27" fillId="8" borderId="8" xfId="0" applyFont="1" applyFill="1" applyBorder="1"/>
    <xf numFmtId="9" fontId="0" fillId="8" borderId="9" xfId="3" applyFont="1" applyFill="1" applyBorder="1"/>
    <xf numFmtId="0" fontId="19" fillId="5" borderId="0" xfId="0" applyFont="1" applyFill="1" applyAlignment="1">
      <alignment horizontal="center" vertical="center"/>
    </xf>
    <xf numFmtId="0" fontId="5" fillId="9" borderId="0" xfId="0" applyFont="1" applyFill="1"/>
    <xf numFmtId="0" fontId="22" fillId="9" borderId="0" xfId="0" applyFont="1" applyFill="1"/>
    <xf numFmtId="0" fontId="21" fillId="9" borderId="0" xfId="0" applyFont="1" applyFill="1"/>
    <xf numFmtId="0" fontId="21" fillId="9" borderId="2" xfId="0" applyFont="1" applyFill="1" applyBorder="1"/>
    <xf numFmtId="0" fontId="21" fillId="9" borderId="0" xfId="0" applyFont="1" applyFill="1" applyAlignment="1">
      <alignment horizontal="left" vertical="top" wrapText="1"/>
    </xf>
    <xf numFmtId="0" fontId="8" fillId="9" borderId="0" xfId="0" applyFont="1" applyFill="1"/>
    <xf numFmtId="0" fontId="21" fillId="9" borderId="0" xfId="0" applyFont="1" applyFill="1" applyAlignment="1">
      <alignment horizontal="left" wrapText="1"/>
    </xf>
    <xf numFmtId="0" fontId="2" fillId="0" borderId="10" xfId="0" applyFont="1" applyBorder="1"/>
    <xf numFmtId="0" fontId="2" fillId="8" borderId="10" xfId="0" applyFont="1" applyFill="1" applyBorder="1"/>
    <xf numFmtId="0" fontId="23" fillId="5" borderId="3" xfId="0" applyFont="1" applyFill="1" applyBorder="1" applyAlignment="1">
      <alignment vertical="top" wrapText="1"/>
    </xf>
    <xf numFmtId="0" fontId="23" fillId="5" borderId="3" xfId="0" applyFont="1" applyFill="1" applyBorder="1" applyAlignment="1">
      <alignment horizontal="left" vertical="top" wrapText="1"/>
    </xf>
    <xf numFmtId="0" fontId="21" fillId="9" borderId="0" xfId="0" applyFont="1" applyFill="1" applyProtection="1">
      <protection locked="0"/>
    </xf>
    <xf numFmtId="0" fontId="21" fillId="9" borderId="0" xfId="0" applyFont="1" applyFill="1" applyAlignment="1" applyProtection="1">
      <alignment vertical="top" wrapText="1"/>
      <protection locked="0"/>
    </xf>
    <xf numFmtId="0" fontId="34" fillId="0" borderId="0" xfId="0" applyFont="1"/>
    <xf numFmtId="0" fontId="8" fillId="0" borderId="14" xfId="0" applyFont="1" applyBorder="1" applyAlignment="1">
      <alignment horizontal="center"/>
    </xf>
    <xf numFmtId="0" fontId="8" fillId="9" borderId="14" xfId="0" applyFont="1" applyFill="1" applyBorder="1" applyAlignment="1">
      <alignment horizontal="center"/>
    </xf>
    <xf numFmtId="0" fontId="21" fillId="9" borderId="0" xfId="0" applyFont="1" applyFill="1" applyAlignment="1">
      <alignment vertical="center"/>
    </xf>
    <xf numFmtId="0" fontId="3" fillId="2" borderId="0" xfId="0" applyFont="1" applyFill="1" applyAlignment="1">
      <alignment wrapText="1"/>
    </xf>
    <xf numFmtId="0" fontId="4" fillId="2" borderId="0" xfId="0" applyFont="1" applyFill="1"/>
    <xf numFmtId="0" fontId="9" fillId="11" borderId="0" xfId="0" applyFont="1" applyFill="1"/>
    <xf numFmtId="0" fontId="0" fillId="11" borderId="0" xfId="0" applyFill="1" applyAlignment="1">
      <alignment vertical="top"/>
    </xf>
    <xf numFmtId="0" fontId="34" fillId="11" borderId="0" xfId="0" applyFont="1" applyFill="1"/>
    <xf numFmtId="0" fontId="0" fillId="11" borderId="0" xfId="0" applyFill="1"/>
    <xf numFmtId="9" fontId="40" fillId="11" borderId="0" xfId="3" applyFont="1" applyFill="1"/>
    <xf numFmtId="0" fontId="9" fillId="0" borderId="0" xfId="0" applyFont="1" applyAlignment="1">
      <alignment horizontal="right"/>
    </xf>
    <xf numFmtId="0" fontId="8" fillId="9" borderId="22" xfId="0" applyFont="1" applyFill="1" applyBorder="1" applyAlignment="1">
      <alignment horizontal="center"/>
    </xf>
    <xf numFmtId="0" fontId="8" fillId="0" borderId="22" xfId="0" applyFont="1" applyBorder="1" applyAlignment="1">
      <alignment horizontal="center"/>
    </xf>
    <xf numFmtId="0" fontId="39" fillId="9" borderId="20" xfId="0" applyFont="1" applyFill="1" applyBorder="1" applyAlignment="1">
      <alignment vertical="center"/>
    </xf>
    <xf numFmtId="0" fontId="39" fillId="0" borderId="20" xfId="0" applyFont="1" applyBorder="1" applyAlignment="1">
      <alignment vertical="center"/>
    </xf>
    <xf numFmtId="0" fontId="39" fillId="9" borderId="19" xfId="0" applyFont="1" applyFill="1" applyBorder="1" applyAlignment="1">
      <alignment vertical="center"/>
    </xf>
    <xf numFmtId="0" fontId="39" fillId="0" borderId="19" xfId="0" applyFont="1" applyBorder="1" applyAlignment="1">
      <alignment vertical="center"/>
    </xf>
    <xf numFmtId="0" fontId="19" fillId="2" borderId="0" xfId="0" applyFont="1" applyFill="1" applyAlignment="1">
      <alignment vertical="center"/>
    </xf>
    <xf numFmtId="0" fontId="3" fillId="0" borderId="0" xfId="0" applyFont="1" applyAlignment="1">
      <alignment horizontal="center"/>
    </xf>
    <xf numFmtId="0" fontId="42" fillId="0" borderId="0" xfId="0" applyFont="1" applyAlignment="1">
      <alignment horizontal="right"/>
    </xf>
    <xf numFmtId="0" fontId="42" fillId="0" borderId="0" xfId="0" applyFont="1"/>
    <xf numFmtId="9" fontId="4" fillId="2" borderId="0" xfId="3" applyFont="1" applyFill="1"/>
    <xf numFmtId="0" fontId="32" fillId="10" borderId="3" xfId="0" applyFont="1" applyFill="1" applyBorder="1" applyAlignment="1">
      <alignment horizontal="left" vertical="top" wrapText="1"/>
    </xf>
    <xf numFmtId="0" fontId="32" fillId="10" borderId="4" xfId="0" applyFont="1" applyFill="1" applyBorder="1" applyAlignment="1">
      <alignment horizontal="left" vertical="top" wrapText="1"/>
    </xf>
    <xf numFmtId="14" fontId="1" fillId="11" borderId="28" xfId="0" applyNumberFormat="1" applyFont="1" applyFill="1" applyBorder="1" applyAlignment="1">
      <alignment horizontal="center"/>
    </xf>
    <xf numFmtId="0" fontId="1" fillId="11" borderId="31" xfId="0" applyFont="1" applyFill="1" applyBorder="1" applyAlignment="1">
      <alignment horizontal="center"/>
    </xf>
    <xf numFmtId="0" fontId="24" fillId="9" borderId="3" xfId="0" applyFont="1" applyFill="1" applyBorder="1" applyAlignment="1" applyProtection="1">
      <alignment horizontal="left" vertical="top" wrapText="1"/>
      <protection locked="0"/>
    </xf>
    <xf numFmtId="0" fontId="14" fillId="9" borderId="3" xfId="0" applyFont="1" applyFill="1" applyBorder="1" applyAlignment="1">
      <alignment horizontal="left" vertical="top" wrapText="1"/>
    </xf>
    <xf numFmtId="0" fontId="14" fillId="9" borderId="3" xfId="0" applyFont="1" applyFill="1" applyBorder="1" applyAlignment="1">
      <alignment vertical="top" wrapText="1"/>
    </xf>
    <xf numFmtId="0" fontId="34" fillId="9" borderId="3" xfId="0" applyFont="1" applyFill="1" applyBorder="1" applyAlignment="1">
      <alignment horizontal="left" vertical="top" wrapText="1"/>
    </xf>
    <xf numFmtId="0" fontId="32" fillId="10" borderId="26" xfId="0" applyFont="1" applyFill="1" applyBorder="1" applyAlignment="1">
      <alignment vertical="top" wrapText="1"/>
    </xf>
    <xf numFmtId="0" fontId="14" fillId="9" borderId="26" xfId="0" applyFont="1" applyFill="1" applyBorder="1" applyAlignment="1">
      <alignment horizontal="left" vertical="top" wrapText="1"/>
    </xf>
    <xf numFmtId="0" fontId="14" fillId="9" borderId="26" xfId="0" applyFont="1" applyFill="1" applyBorder="1" applyAlignment="1">
      <alignment vertical="top" wrapTex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9" borderId="23" xfId="0" applyFont="1" applyFill="1" applyBorder="1" applyAlignment="1">
      <alignment horizontal="center" vertical="center"/>
    </xf>
    <xf numFmtId="0" fontId="8" fillId="9" borderId="15" xfId="0" applyFont="1" applyFill="1" applyBorder="1" applyAlignment="1">
      <alignment horizontal="center" vertical="center"/>
    </xf>
    <xf numFmtId="0" fontId="8" fillId="0" borderId="23" xfId="0" applyFont="1" applyBorder="1" applyAlignment="1">
      <alignment horizontal="center" vertical="center"/>
    </xf>
    <xf numFmtId="0" fontId="8" fillId="0" borderId="15" xfId="0" applyFont="1" applyBorder="1" applyAlignment="1">
      <alignment horizontal="center" vertical="center"/>
    </xf>
    <xf numFmtId="0" fontId="8" fillId="9" borderId="24" xfId="0" applyFont="1" applyFill="1" applyBorder="1" applyAlignment="1">
      <alignment horizontal="center" vertical="center"/>
    </xf>
    <xf numFmtId="0" fontId="8" fillId="9" borderId="21" xfId="0" applyFont="1" applyFill="1" applyBorder="1" applyAlignment="1">
      <alignment horizontal="center" vertical="center"/>
    </xf>
    <xf numFmtId="0" fontId="8" fillId="0" borderId="19" xfId="0" applyFont="1" applyBorder="1" applyAlignment="1">
      <alignment horizontal="center" vertical="center"/>
    </xf>
    <xf numFmtId="0" fontId="8" fillId="9" borderId="20" xfId="0" applyFont="1" applyFill="1" applyBorder="1" applyAlignment="1">
      <alignment horizontal="center" vertical="center"/>
    </xf>
    <xf numFmtId="0" fontId="8" fillId="0" borderId="20" xfId="0" applyFont="1" applyBorder="1" applyAlignment="1">
      <alignment horizontal="center" vertical="center"/>
    </xf>
    <xf numFmtId="0" fontId="8" fillId="9" borderId="19" xfId="0" applyFont="1" applyFill="1" applyBorder="1" applyAlignment="1">
      <alignment horizontal="center" vertical="center"/>
    </xf>
    <xf numFmtId="0" fontId="53" fillId="5" borderId="10" xfId="0" applyFont="1" applyFill="1" applyBorder="1" applyAlignment="1">
      <alignment wrapText="1"/>
    </xf>
    <xf numFmtId="0" fontId="9" fillId="2" borderId="0" xfId="0" applyFont="1" applyFill="1"/>
    <xf numFmtId="0" fontId="49" fillId="12" borderId="26" xfId="0" applyFont="1" applyFill="1" applyBorder="1" applyAlignment="1">
      <alignment vertical="center" wrapText="1"/>
    </xf>
    <xf numFmtId="0" fontId="50" fillId="9" borderId="26" xfId="0" applyFont="1" applyFill="1" applyBorder="1" applyAlignment="1">
      <alignment horizontal="left" vertical="top" wrapText="1"/>
    </xf>
    <xf numFmtId="0" fontId="10" fillId="0" borderId="0" xfId="0" applyFont="1" applyAlignment="1">
      <alignment horizontal="center"/>
    </xf>
    <xf numFmtId="0" fontId="53" fillId="5" borderId="36" xfId="0" applyFont="1" applyFill="1" applyBorder="1"/>
    <xf numFmtId="0" fontId="3" fillId="5" borderId="11" xfId="0" applyFont="1" applyFill="1" applyBorder="1" applyAlignment="1">
      <alignment horizontal="center" wrapText="1"/>
    </xf>
    <xf numFmtId="0" fontId="3" fillId="5" borderId="37" xfId="0" applyFont="1" applyFill="1" applyBorder="1" applyAlignment="1">
      <alignment horizontal="center" wrapText="1"/>
    </xf>
    <xf numFmtId="0" fontId="4" fillId="5" borderId="36" xfId="0" applyFont="1" applyFill="1" applyBorder="1"/>
    <xf numFmtId="0" fontId="3" fillId="5" borderId="38" xfId="3" applyNumberFormat="1" applyFont="1" applyFill="1" applyBorder="1" applyAlignment="1">
      <alignment wrapText="1"/>
    </xf>
    <xf numFmtId="0" fontId="0" fillId="0" borderId="36" xfId="0" applyBorder="1"/>
    <xf numFmtId="9" fontId="0" fillId="0" borderId="37" xfId="3" applyFont="1" applyBorder="1"/>
    <xf numFmtId="0" fontId="0" fillId="9" borderId="36" xfId="0" applyFill="1" applyBorder="1"/>
    <xf numFmtId="9" fontId="0" fillId="8" borderId="37" xfId="3" applyFont="1" applyFill="1" applyBorder="1"/>
    <xf numFmtId="0" fontId="0" fillId="9" borderId="34" xfId="0" applyFill="1" applyBorder="1"/>
    <xf numFmtId="9" fontId="0" fillId="8" borderId="35" xfId="3" applyFont="1" applyFill="1" applyBorder="1"/>
    <xf numFmtId="0" fontId="31" fillId="15" borderId="6" xfId="0" applyFont="1" applyFill="1" applyBorder="1" applyAlignment="1">
      <alignment horizontal="center" vertical="center" wrapText="1"/>
    </xf>
    <xf numFmtId="0" fontId="31" fillId="15" borderId="0" xfId="0" applyFont="1" applyFill="1" applyAlignment="1">
      <alignment horizontal="center" vertical="center" wrapText="1"/>
    </xf>
    <xf numFmtId="0" fontId="5" fillId="15" borderId="6" xfId="0" applyFont="1" applyFill="1" applyBorder="1"/>
    <xf numFmtId="0" fontId="30" fillId="15" borderId="6" xfId="0" applyFont="1" applyFill="1" applyBorder="1" applyAlignment="1">
      <alignment horizontal="left" vertical="center"/>
    </xf>
    <xf numFmtId="0" fontId="21" fillId="15" borderId="16" xfId="0" applyFont="1" applyFill="1" applyBorder="1" applyAlignment="1">
      <alignment horizontal="left"/>
    </xf>
    <xf numFmtId="0" fontId="18" fillId="15" borderId="6" xfId="0" applyFont="1" applyFill="1" applyBorder="1" applyAlignment="1">
      <alignment horizontal="center" vertical="center" wrapText="1"/>
    </xf>
    <xf numFmtId="0" fontId="18" fillId="15" borderId="0" xfId="0" applyFont="1" applyFill="1" applyAlignment="1">
      <alignment horizontal="center" vertical="center" wrapText="1"/>
    </xf>
    <xf numFmtId="0" fontId="31" fillId="7" borderId="6"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7" borderId="0" xfId="0" applyFont="1" applyFill="1" applyAlignment="1">
      <alignment horizontal="center" vertical="center" wrapText="1"/>
    </xf>
    <xf numFmtId="0" fontId="31" fillId="7" borderId="29"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9" fillId="9" borderId="0" xfId="0" applyFont="1" applyFill="1" applyAlignment="1">
      <alignment horizontal="center" vertical="center"/>
    </xf>
    <xf numFmtId="0" fontId="19" fillId="9" borderId="0" xfId="0" applyFont="1" applyFill="1" applyAlignment="1">
      <alignment horizontal="center" vertical="center"/>
    </xf>
    <xf numFmtId="0" fontId="0" fillId="9" borderId="7" xfId="0" applyFill="1" applyBorder="1"/>
    <xf numFmtId="0" fontId="18" fillId="9" borderId="7" xfId="0" applyFont="1" applyFill="1" applyBorder="1" applyAlignment="1">
      <alignment vertical="center" wrapText="1"/>
    </xf>
    <xf numFmtId="0" fontId="16" fillId="9" borderId="7" xfId="0" applyFont="1" applyFill="1" applyBorder="1" applyAlignment="1">
      <alignment horizontal="center" vertical="center" wrapText="1"/>
    </xf>
    <xf numFmtId="0" fontId="55" fillId="9" borderId="7" xfId="0" applyFont="1" applyFill="1" applyBorder="1" applyAlignment="1">
      <alignment horizontal="center" vertical="center" wrapText="1"/>
    </xf>
    <xf numFmtId="0" fontId="0" fillId="18" borderId="7" xfId="0" applyFill="1" applyBorder="1"/>
    <xf numFmtId="0" fontId="18" fillId="18" borderId="7" xfId="0" applyFont="1" applyFill="1" applyBorder="1" applyAlignment="1">
      <alignment vertical="center" wrapText="1"/>
    </xf>
    <xf numFmtId="0" fontId="17" fillId="18" borderId="7"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0" fillId="18" borderId="0" xfId="0" applyFill="1"/>
    <xf numFmtId="0" fontId="15" fillId="18" borderId="1" xfId="0" applyFont="1" applyFill="1" applyBorder="1" applyAlignment="1">
      <alignment horizontal="center"/>
    </xf>
    <xf numFmtId="0" fontId="15" fillId="18" borderId="0" xfId="0" applyFont="1" applyFill="1" applyAlignment="1">
      <alignment horizontal="center"/>
    </xf>
    <xf numFmtId="0" fontId="0" fillId="9" borderId="0" xfId="0" applyFill="1"/>
    <xf numFmtId="0" fontId="15" fillId="9" borderId="1" xfId="0" applyFont="1" applyFill="1" applyBorder="1" applyAlignment="1">
      <alignment horizontal="center"/>
    </xf>
    <xf numFmtId="0" fontId="15" fillId="9" borderId="0" xfId="0" applyFont="1" applyFill="1" applyAlignment="1">
      <alignment horizontal="center"/>
    </xf>
    <xf numFmtId="0" fontId="15" fillId="7" borderId="0" xfId="0" applyFont="1" applyFill="1" applyAlignment="1">
      <alignment horizontal="center"/>
    </xf>
    <xf numFmtId="0" fontId="15" fillId="14" borderId="0" xfId="0" applyFont="1" applyFill="1" applyAlignment="1">
      <alignment horizontal="center"/>
    </xf>
    <xf numFmtId="0" fontId="0" fillId="9" borderId="0" xfId="0" applyFill="1" applyAlignment="1">
      <alignment horizontal="center" vertical="center" wrapText="1"/>
    </xf>
    <xf numFmtId="0" fontId="0" fillId="18" borderId="0" xfId="0" applyFill="1" applyAlignment="1">
      <alignment horizontal="center" vertical="center" wrapText="1"/>
    </xf>
    <xf numFmtId="0" fontId="61" fillId="0" borderId="0" xfId="0" applyFont="1"/>
    <xf numFmtId="0" fontId="5" fillId="0" borderId="42" xfId="0" applyFont="1" applyBorder="1"/>
    <xf numFmtId="0" fontId="5" fillId="0" borderId="43" xfId="0" applyFont="1" applyBorder="1"/>
    <xf numFmtId="0" fontId="62" fillId="9" borderId="0" xfId="0" applyFont="1" applyFill="1" applyAlignment="1">
      <alignment vertical="center"/>
    </xf>
    <xf numFmtId="0" fontId="52" fillId="0" borderId="0" xfId="0" applyFont="1"/>
    <xf numFmtId="0" fontId="63" fillId="0" borderId="0" xfId="0" applyFont="1" applyAlignment="1">
      <alignment horizontal="center"/>
    </xf>
    <xf numFmtId="0" fontId="3" fillId="2" borderId="0" xfId="0" applyFont="1" applyFill="1" applyAlignment="1">
      <alignment horizontal="center"/>
    </xf>
    <xf numFmtId="0" fontId="42" fillId="0" borderId="0" xfId="0" applyFont="1" applyAlignment="1">
      <alignment horizontal="left"/>
    </xf>
    <xf numFmtId="0" fontId="32" fillId="10" borderId="26" xfId="0" applyFont="1" applyFill="1" applyBorder="1" applyAlignment="1">
      <alignment horizontal="left" vertical="top" wrapText="1"/>
    </xf>
    <xf numFmtId="0" fontId="10" fillId="0" borderId="0" xfId="0" applyFont="1" applyAlignment="1">
      <alignment horizontal="left"/>
    </xf>
    <xf numFmtId="0" fontId="42" fillId="2" borderId="0" xfId="0" applyFont="1" applyFill="1"/>
    <xf numFmtId="0" fontId="14" fillId="11" borderId="5" xfId="0" applyFont="1" applyFill="1" applyBorder="1" applyAlignment="1">
      <alignment horizontal="left" vertical="top" wrapText="1"/>
    </xf>
    <xf numFmtId="0" fontId="34" fillId="11" borderId="5" xfId="0" applyFont="1" applyFill="1" applyBorder="1" applyAlignment="1" applyProtection="1">
      <alignment horizontal="left" vertical="top" wrapText="1"/>
      <protection locked="0"/>
    </xf>
    <xf numFmtId="0" fontId="14" fillId="11" borderId="4" xfId="0" applyFont="1" applyFill="1" applyBorder="1" applyAlignment="1">
      <alignment vertical="top" wrapText="1"/>
    </xf>
    <xf numFmtId="0" fontId="9" fillId="11" borderId="4" xfId="0" applyFont="1" applyFill="1" applyBorder="1" applyAlignment="1">
      <alignment vertical="top" wrapText="1"/>
    </xf>
    <xf numFmtId="0" fontId="14" fillId="11" borderId="26" xfId="0" applyFont="1" applyFill="1" applyBorder="1" applyAlignment="1">
      <alignment vertical="top" wrapText="1"/>
    </xf>
    <xf numFmtId="0" fontId="9" fillId="11" borderId="26" xfId="0" applyFont="1" applyFill="1" applyBorder="1" applyAlignment="1">
      <alignment vertical="top" wrapText="1"/>
    </xf>
    <xf numFmtId="0" fontId="0" fillId="2" borderId="0" xfId="0" applyFill="1"/>
    <xf numFmtId="0" fontId="9" fillId="20" borderId="26" xfId="0" applyFont="1" applyFill="1" applyBorder="1" applyAlignment="1">
      <alignment vertical="top" wrapText="1"/>
    </xf>
    <xf numFmtId="0" fontId="49" fillId="12" borderId="26" xfId="0" applyFont="1" applyFill="1" applyBorder="1" applyAlignment="1">
      <alignment vertical="center" wrapText="1"/>
    </xf>
    <xf numFmtId="0" fontId="0" fillId="20" borderId="26" xfId="0" applyFill="1" applyBorder="1" applyAlignment="1">
      <alignment vertical="top" wrapText="1"/>
    </xf>
    <xf numFmtId="0" fontId="19" fillId="5"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11"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49" fillId="12" borderId="26" xfId="0" applyFont="1" applyFill="1" applyBorder="1" applyAlignment="1">
      <alignment vertical="center" wrapText="1"/>
    </xf>
    <xf numFmtId="0" fontId="64" fillId="19" borderId="26" xfId="4" applyFill="1" applyBorder="1" applyAlignment="1">
      <alignment vertical="top" wrapText="1"/>
    </xf>
    <xf numFmtId="0" fontId="50" fillId="19" borderId="32" xfId="0" applyFont="1" applyFill="1" applyBorder="1" applyAlignment="1">
      <alignment horizontal="left" vertical="top" wrapText="1"/>
    </xf>
    <xf numFmtId="0" fontId="50" fillId="19" borderId="33" xfId="0" applyFont="1" applyFill="1" applyBorder="1" applyAlignment="1">
      <alignment horizontal="left" vertical="top" wrapText="1"/>
    </xf>
    <xf numFmtId="0" fontId="50" fillId="19" borderId="30" xfId="0" applyFont="1" applyFill="1" applyBorder="1" applyAlignment="1">
      <alignment horizontal="left" vertical="top" wrapText="1"/>
    </xf>
    <xf numFmtId="0" fontId="50" fillId="11" borderId="32" xfId="0" applyFont="1" applyFill="1" applyBorder="1" applyAlignment="1">
      <alignment horizontal="left" vertical="top" wrapText="1"/>
    </xf>
    <xf numFmtId="0" fontId="50" fillId="11" borderId="33" xfId="0" applyFont="1" applyFill="1" applyBorder="1" applyAlignment="1">
      <alignment horizontal="left" vertical="top" wrapText="1"/>
    </xf>
    <xf numFmtId="0" fontId="50" fillId="11" borderId="30" xfId="0" applyFont="1" applyFill="1" applyBorder="1" applyAlignment="1">
      <alignment horizontal="left" vertical="top" wrapText="1"/>
    </xf>
    <xf numFmtId="0" fontId="42" fillId="0" borderId="0" xfId="0" applyFont="1" applyAlignment="1">
      <alignment horizontal="center" wrapText="1"/>
    </xf>
    <xf numFmtId="0" fontId="60" fillId="9" borderId="7" xfId="0" applyFont="1" applyFill="1" applyBorder="1" applyAlignment="1">
      <alignment horizontal="right" vertical="center"/>
    </xf>
    <xf numFmtId="0" fontId="60" fillId="9" borderId="29" xfId="0" applyFont="1" applyFill="1" applyBorder="1" applyAlignment="1">
      <alignment horizontal="right" vertical="center"/>
    </xf>
    <xf numFmtId="0" fontId="60" fillId="9" borderId="6" xfId="0" applyFont="1" applyFill="1" applyBorder="1" applyAlignment="1">
      <alignment horizontal="right"/>
    </xf>
    <xf numFmtId="0" fontId="60" fillId="9" borderId="16" xfId="0" applyFont="1" applyFill="1" applyBorder="1" applyAlignment="1">
      <alignment horizontal="right"/>
    </xf>
    <xf numFmtId="14" fontId="31" fillId="11" borderId="30" xfId="0" quotePrefix="1" applyNumberFormat="1" applyFont="1" applyFill="1" applyBorder="1" applyAlignment="1">
      <alignment horizontal="center" vertical="center"/>
    </xf>
    <xf numFmtId="14" fontId="31" fillId="11" borderId="30" xfId="0" applyNumberFormat="1" applyFont="1" applyFill="1" applyBorder="1" applyAlignment="1">
      <alignment horizontal="center" vertical="center"/>
    </xf>
    <xf numFmtId="14" fontId="31" fillId="11" borderId="28" xfId="0" applyNumberFormat="1" applyFont="1" applyFill="1" applyBorder="1" applyAlignment="1">
      <alignment horizontal="center" vertical="center"/>
    </xf>
    <xf numFmtId="14" fontId="31" fillId="11" borderId="26" xfId="0" quotePrefix="1" applyNumberFormat="1" applyFont="1" applyFill="1" applyBorder="1" applyAlignment="1">
      <alignment horizontal="center" vertical="center"/>
    </xf>
    <xf numFmtId="14" fontId="31" fillId="11" borderId="26" xfId="0" applyNumberFormat="1" applyFont="1" applyFill="1" applyBorder="1" applyAlignment="1">
      <alignment horizontal="center" vertical="center"/>
    </xf>
    <xf numFmtId="14" fontId="31" fillId="11" borderId="31" xfId="0" applyNumberFormat="1" applyFont="1" applyFill="1" applyBorder="1" applyAlignment="1">
      <alignment horizontal="center" vertical="center"/>
    </xf>
    <xf numFmtId="0" fontId="31" fillId="11" borderId="26" xfId="0" applyFont="1" applyFill="1" applyBorder="1" applyAlignment="1" applyProtection="1">
      <alignment horizontal="center"/>
      <protection locked="0"/>
    </xf>
    <xf numFmtId="0" fontId="31" fillId="11" borderId="31" xfId="0" applyFont="1" applyFill="1" applyBorder="1" applyAlignment="1" applyProtection="1">
      <alignment horizontal="center"/>
      <protection locked="0"/>
    </xf>
    <xf numFmtId="0" fontId="44" fillId="2" borderId="0" xfId="0" applyFont="1" applyFill="1" applyAlignment="1">
      <alignment horizontal="center" vertical="center"/>
    </xf>
    <xf numFmtId="0" fontId="44" fillId="2" borderId="1" xfId="0" applyFont="1" applyFill="1" applyBorder="1" applyAlignment="1">
      <alignment horizontal="center" vertical="center"/>
    </xf>
    <xf numFmtId="0" fontId="44" fillId="9" borderId="2" xfId="0" applyFont="1" applyFill="1" applyBorder="1" applyAlignment="1">
      <alignment horizontal="center" vertical="center"/>
    </xf>
    <xf numFmtId="0" fontId="44" fillId="9" borderId="1" xfId="0" applyFont="1" applyFill="1" applyBorder="1" applyAlignment="1">
      <alignment horizontal="center" vertical="center"/>
    </xf>
    <xf numFmtId="0" fontId="59" fillId="0" borderId="2" xfId="0" applyFont="1" applyBorder="1" applyAlignment="1">
      <alignment horizontal="center" vertical="center"/>
    </xf>
    <xf numFmtId="0" fontId="59" fillId="0" borderId="1" xfId="0" applyFont="1" applyBorder="1" applyAlignment="1">
      <alignment horizontal="center" vertical="center"/>
    </xf>
    <xf numFmtId="0" fontId="41" fillId="9" borderId="2" xfId="0" applyFont="1" applyFill="1" applyBorder="1" applyAlignment="1">
      <alignment horizontal="center" vertical="center"/>
    </xf>
    <xf numFmtId="0" fontId="41" fillId="9" borderId="1"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2" fillId="9" borderId="7" xfId="0" applyFont="1" applyFill="1" applyBorder="1" applyAlignment="1">
      <alignment horizontal="right" vertical="center"/>
    </xf>
    <xf numFmtId="0" fontId="16" fillId="9" borderId="7" xfId="0" applyFont="1" applyFill="1" applyBorder="1" applyAlignment="1">
      <alignment horizontal="right" vertical="center"/>
    </xf>
    <xf numFmtId="0" fontId="19" fillId="17" borderId="6" xfId="0" applyFont="1" applyFill="1" applyBorder="1" applyAlignment="1">
      <alignment horizontal="center" vertical="center"/>
    </xf>
    <xf numFmtId="0" fontId="16" fillId="9" borderId="7" xfId="0" applyFont="1" applyFill="1" applyBorder="1" applyAlignment="1">
      <alignment horizontal="right" vertical="center" wrapText="1"/>
    </xf>
    <xf numFmtId="0" fontId="3" fillId="0" borderId="0" xfId="0" applyFont="1" applyAlignment="1">
      <alignment horizontal="center"/>
    </xf>
    <xf numFmtId="0" fontId="9" fillId="11" borderId="2" xfId="0"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wrapText="1"/>
      <protection locked="0"/>
    </xf>
    <xf numFmtId="9" fontId="37" fillId="11" borderId="2" xfId="3" applyFont="1" applyFill="1" applyBorder="1" applyAlignment="1">
      <alignment horizontal="center" vertical="center"/>
    </xf>
    <xf numFmtId="9" fontId="37" fillId="11" borderId="27" xfId="3" applyFont="1" applyFill="1" applyBorder="1" applyAlignment="1">
      <alignment horizontal="center" vertical="center"/>
    </xf>
    <xf numFmtId="0" fontId="36" fillId="11" borderId="0" xfId="0" applyFont="1" applyFill="1" applyAlignment="1" applyProtection="1">
      <alignment horizontal="center" vertical="center"/>
      <protection locked="0"/>
    </xf>
    <xf numFmtId="0" fontId="36" fillId="11" borderId="1" xfId="0" applyFont="1" applyFill="1" applyBorder="1" applyAlignment="1" applyProtection="1">
      <alignment horizontal="center" vertical="center"/>
      <protection locked="0"/>
    </xf>
    <xf numFmtId="0" fontId="9" fillId="11" borderId="2" xfId="0" applyFont="1" applyFill="1" applyBorder="1" applyAlignment="1">
      <alignment horizontal="center" vertical="center"/>
    </xf>
    <xf numFmtId="0" fontId="9" fillId="11" borderId="1" xfId="0" applyFont="1" applyFill="1" applyBorder="1" applyAlignment="1">
      <alignment horizontal="center" vertical="center"/>
    </xf>
    <xf numFmtId="0" fontId="60" fillId="9" borderId="6" xfId="0" applyFont="1" applyFill="1" applyBorder="1" applyAlignment="1">
      <alignment horizontal="right" vertical="center"/>
    </xf>
    <xf numFmtId="0" fontId="60" fillId="9" borderId="16" xfId="0" applyFont="1" applyFill="1" applyBorder="1" applyAlignment="1">
      <alignment horizontal="right" vertical="center"/>
    </xf>
    <xf numFmtId="0" fontId="38" fillId="9" borderId="0" xfId="0" applyFont="1" applyFill="1" applyAlignment="1">
      <alignment horizontal="center" vertical="center" textRotation="90"/>
    </xf>
    <xf numFmtId="0" fontId="38" fillId="2" borderId="0" xfId="0" applyFont="1" applyFill="1" applyAlignment="1">
      <alignment horizontal="center" vertical="center" textRotation="90"/>
    </xf>
    <xf numFmtId="0" fontId="57" fillId="7" borderId="2" xfId="0" applyFont="1" applyFill="1" applyBorder="1" applyAlignment="1">
      <alignment horizontal="center" vertical="center" wrapText="1"/>
    </xf>
    <xf numFmtId="0" fontId="43" fillId="17" borderId="0" xfId="0" applyFont="1" applyFill="1" applyAlignment="1">
      <alignment horizontal="center" vertical="center"/>
    </xf>
    <xf numFmtId="0" fontId="6" fillId="9" borderId="0" xfId="0" applyFont="1" applyFill="1" applyAlignment="1">
      <alignment horizontal="center" vertical="center"/>
    </xf>
    <xf numFmtId="0" fontId="6" fillId="9" borderId="1" xfId="0" applyFont="1" applyFill="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15" fillId="9" borderId="2"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4" fillId="9" borderId="0" xfId="0" applyFont="1" applyFill="1" applyAlignment="1">
      <alignment horizontal="center" vertical="center"/>
    </xf>
    <xf numFmtId="0" fontId="14" fillId="9" borderId="1" xfId="0" applyFont="1" applyFill="1" applyBorder="1" applyAlignment="1">
      <alignment horizontal="center" vertical="center"/>
    </xf>
    <xf numFmtId="0" fontId="1" fillId="9" borderId="0" xfId="0" applyFont="1" applyFill="1" applyAlignment="1">
      <alignment horizontal="center" vertical="center"/>
    </xf>
    <xf numFmtId="0" fontId="1" fillId="9" borderId="1" xfId="0" applyFont="1" applyFill="1" applyBorder="1" applyAlignment="1">
      <alignment horizontal="center" vertical="center"/>
    </xf>
    <xf numFmtId="0" fontId="44" fillId="0" borderId="2" xfId="0" applyFont="1" applyBorder="1" applyAlignment="1">
      <alignment horizontal="center" vertical="center"/>
    </xf>
    <xf numFmtId="0" fontId="44" fillId="0" borderId="1" xfId="0" applyFont="1" applyBorder="1" applyAlignment="1">
      <alignment horizontal="center" vertical="center"/>
    </xf>
    <xf numFmtId="0" fontId="0" fillId="9" borderId="0" xfId="0" applyFill="1" applyAlignment="1">
      <alignment horizontal="center" vertical="center"/>
    </xf>
    <xf numFmtId="0" fontId="0" fillId="9" borderId="1" xfId="0" applyFill="1" applyBorder="1" applyAlignment="1">
      <alignment horizontal="center" vertical="center"/>
    </xf>
    <xf numFmtId="0" fontId="0" fillId="11" borderId="0" xfId="0" applyFill="1" applyAlignment="1">
      <alignment horizontal="center" vertical="center"/>
    </xf>
    <xf numFmtId="0" fontId="0" fillId="11" borderId="1" xfId="0" applyFill="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6" fillId="7" borderId="2" xfId="0" applyFont="1" applyFill="1" applyBorder="1" applyAlignment="1">
      <alignment horizontal="center" vertical="center" wrapText="1"/>
    </xf>
    <xf numFmtId="0" fontId="56" fillId="7" borderId="0" xfId="0" applyFont="1" applyFill="1" applyAlignment="1">
      <alignment horizontal="center" vertical="center" wrapText="1"/>
    </xf>
    <xf numFmtId="0" fontId="44" fillId="9" borderId="0" xfId="0" applyFont="1" applyFill="1" applyAlignment="1">
      <alignment horizontal="center" vertical="center"/>
    </xf>
    <xf numFmtId="0" fontId="44" fillId="9" borderId="6" xfId="0" applyFont="1" applyFill="1" applyBorder="1" applyAlignment="1">
      <alignment horizontal="center" vertical="center"/>
    </xf>
    <xf numFmtId="0" fontId="59" fillId="9" borderId="2" xfId="0" applyFont="1" applyFill="1" applyBorder="1" applyAlignment="1">
      <alignment horizontal="center" vertical="center"/>
    </xf>
    <xf numFmtId="0" fontId="59" fillId="9" borderId="0" xfId="0" applyFont="1" applyFill="1" applyAlignment="1">
      <alignment horizontal="center" vertical="center"/>
    </xf>
    <xf numFmtId="0" fontId="59" fillId="9" borderId="6" xfId="0" applyFont="1" applyFill="1" applyBorder="1" applyAlignment="1">
      <alignment horizontal="center" vertical="center"/>
    </xf>
    <xf numFmtId="0" fontId="56" fillId="7" borderId="1" xfId="0" applyFont="1" applyFill="1" applyBorder="1" applyAlignment="1">
      <alignment horizontal="center" vertical="center" wrapText="1"/>
    </xf>
    <xf numFmtId="0" fontId="35" fillId="11" borderId="2" xfId="0" applyFont="1" applyFill="1" applyBorder="1" applyAlignment="1" applyProtection="1">
      <alignment horizontal="center" vertical="center"/>
      <protection locked="0"/>
    </xf>
    <xf numFmtId="2" fontId="35" fillId="11" borderId="1" xfId="0" applyNumberFormat="1" applyFont="1" applyFill="1" applyBorder="1" applyAlignment="1" applyProtection="1">
      <alignment horizontal="center" vertical="center"/>
      <protection locked="0"/>
    </xf>
    <xf numFmtId="0" fontId="33" fillId="16" borderId="0" xfId="0" applyFont="1" applyFill="1" applyAlignment="1">
      <alignment horizontal="center" vertical="center"/>
    </xf>
    <xf numFmtId="0" fontId="53" fillId="14" borderId="2" xfId="0" applyFont="1" applyFill="1" applyBorder="1" applyAlignment="1">
      <alignment horizontal="center" vertical="center" wrapText="1"/>
    </xf>
    <xf numFmtId="0" fontId="52" fillId="0" borderId="0" xfId="0" applyFont="1" applyAlignment="1">
      <alignment horizontal="center" vertical="center" wrapText="1"/>
    </xf>
    <xf numFmtId="0" fontId="18" fillId="18" borderId="6" xfId="0" applyFont="1" applyFill="1" applyBorder="1" applyAlignment="1">
      <alignment horizontal="right"/>
    </xf>
    <xf numFmtId="0" fontId="18" fillId="18" borderId="16" xfId="0" applyFont="1" applyFill="1" applyBorder="1" applyAlignment="1">
      <alignment horizontal="right"/>
    </xf>
    <xf numFmtId="0" fontId="0" fillId="18" borderId="0" xfId="0" applyFill="1" applyAlignment="1">
      <alignment horizontal="center" vertical="center"/>
    </xf>
    <xf numFmtId="0" fontId="0" fillId="18" borderId="1" xfId="0" applyFill="1" applyBorder="1" applyAlignment="1">
      <alignment horizontal="center" vertical="center"/>
    </xf>
    <xf numFmtId="0" fontId="6" fillId="18" borderId="0" xfId="0" applyFont="1" applyFill="1" applyAlignment="1">
      <alignment horizontal="center" vertical="center"/>
    </xf>
    <xf numFmtId="0" fontId="6" fillId="18" borderId="1" xfId="0" applyFont="1" applyFill="1" applyBorder="1" applyAlignment="1">
      <alignment horizontal="center" vertical="center"/>
    </xf>
    <xf numFmtId="0" fontId="1" fillId="18" borderId="0" xfId="0" applyFont="1" applyFill="1" applyAlignment="1">
      <alignment horizontal="center" vertical="center"/>
    </xf>
    <xf numFmtId="0" fontId="1" fillId="18" borderId="1" xfId="0" applyFont="1" applyFill="1" applyBorder="1" applyAlignment="1">
      <alignment horizontal="center" vertical="center"/>
    </xf>
    <xf numFmtId="0" fontId="44" fillId="18" borderId="2" xfId="0" applyFont="1" applyFill="1" applyBorder="1" applyAlignment="1">
      <alignment horizontal="center" vertical="center"/>
    </xf>
    <xf numFmtId="0" fontId="44" fillId="18" borderId="1" xfId="0" applyFont="1" applyFill="1" applyBorder="1" applyAlignment="1">
      <alignment horizontal="center" vertical="center"/>
    </xf>
    <xf numFmtId="0" fontId="41" fillId="18" borderId="2" xfId="0" applyFont="1" applyFill="1" applyBorder="1" applyAlignment="1">
      <alignment horizontal="center" vertical="center"/>
    </xf>
    <xf numFmtId="0" fontId="41" fillId="18" borderId="1" xfId="0" applyFont="1" applyFill="1" applyBorder="1" applyAlignment="1">
      <alignment horizontal="center" vertical="center"/>
    </xf>
    <xf numFmtId="0" fontId="9" fillId="11" borderId="2" xfId="0" quotePrefix="1" applyFont="1" applyFill="1" applyBorder="1" applyAlignment="1">
      <alignment horizontal="center" vertical="center"/>
    </xf>
    <xf numFmtId="0" fontId="14" fillId="18" borderId="2"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35" fillId="11" borderId="1" xfId="0" applyFont="1" applyFill="1" applyBorder="1" applyAlignment="1" applyProtection="1">
      <alignment horizontal="center" vertical="center"/>
      <protection locked="0"/>
    </xf>
    <xf numFmtId="0" fontId="38" fillId="18" borderId="0" xfId="0" applyFont="1" applyFill="1" applyAlignment="1">
      <alignment horizontal="center" vertical="center" textRotation="90"/>
    </xf>
    <xf numFmtId="0" fontId="16" fillId="18" borderId="7" xfId="0" applyFont="1" applyFill="1" applyBorder="1" applyAlignment="1">
      <alignment horizontal="right" vertical="center"/>
    </xf>
    <xf numFmtId="0" fontId="2" fillId="18" borderId="7" xfId="0" applyFont="1" applyFill="1" applyBorder="1" applyAlignment="1">
      <alignment horizontal="right" vertical="center"/>
    </xf>
    <xf numFmtId="0" fontId="16" fillId="18" borderId="7" xfId="0" applyFont="1" applyFill="1" applyBorder="1" applyAlignment="1">
      <alignment horizontal="center" vertical="center" wrapText="1"/>
    </xf>
    <xf numFmtId="0" fontId="19" fillId="14" borderId="6" xfId="0" applyFont="1" applyFill="1" applyBorder="1" applyAlignment="1">
      <alignment horizontal="center" vertical="center"/>
    </xf>
    <xf numFmtId="0" fontId="18" fillId="18" borderId="6" xfId="0" applyFont="1" applyFill="1" applyBorder="1" applyAlignment="1">
      <alignment horizontal="right" vertical="center"/>
    </xf>
    <xf numFmtId="0" fontId="18" fillId="18" borderId="16" xfId="0" applyFont="1" applyFill="1" applyBorder="1" applyAlignment="1">
      <alignment horizontal="right" vertical="center"/>
    </xf>
    <xf numFmtId="0" fontId="5" fillId="0" borderId="0" xfId="0" quotePrefix="1" applyFont="1" applyAlignment="1">
      <alignment horizontal="center"/>
    </xf>
    <xf numFmtId="0" fontId="5" fillId="0" borderId="0" xfId="0" applyFont="1" applyAlignment="1">
      <alignment horizontal="center"/>
    </xf>
    <xf numFmtId="49" fontId="21" fillId="2" borderId="0" xfId="0" quotePrefix="1" applyNumberFormat="1" applyFont="1" applyFill="1" applyAlignment="1" applyProtection="1">
      <alignment horizontal="center"/>
      <protection locked="0"/>
    </xf>
    <xf numFmtId="49" fontId="21" fillId="2" borderId="0" xfId="0" applyNumberFormat="1" applyFont="1" applyFill="1" applyAlignment="1" applyProtection="1">
      <alignment horizontal="center"/>
      <protection locked="0"/>
    </xf>
    <xf numFmtId="0" fontId="25" fillId="9" borderId="0" xfId="0" applyFont="1" applyFill="1" applyAlignment="1">
      <alignment horizontal="left" vertical="top" wrapText="1"/>
    </xf>
    <xf numFmtId="0" fontId="5" fillId="2" borderId="0" xfId="0" applyFont="1" applyFill="1" applyAlignment="1" applyProtection="1">
      <alignment horizontal="left" vertical="top" wrapText="1"/>
      <protection locked="0"/>
    </xf>
    <xf numFmtId="0" fontId="21" fillId="9" borderId="0" xfId="0" applyFont="1" applyFill="1" applyAlignment="1">
      <alignment horizontal="left" vertical="top" wrapText="1"/>
    </xf>
    <xf numFmtId="0" fontId="21" fillId="2" borderId="0" xfId="0" quotePrefix="1" applyFont="1" applyFill="1" applyAlignment="1" applyProtection="1">
      <alignment horizontal="center"/>
      <protection locked="0"/>
    </xf>
    <xf numFmtId="0" fontId="21" fillId="2" borderId="0" xfId="0" applyFont="1" applyFill="1" applyAlignment="1" applyProtection="1">
      <alignment horizontal="center"/>
      <protection locked="0"/>
    </xf>
    <xf numFmtId="14" fontId="21" fillId="2" borderId="0" xfId="0" applyNumberFormat="1" applyFont="1" applyFill="1" applyAlignment="1">
      <alignment horizontal="center" vertical="center"/>
    </xf>
    <xf numFmtId="0" fontId="18" fillId="9" borderId="0" xfId="0" applyFont="1" applyFill="1" applyAlignment="1">
      <alignment horizontal="center" vertical="center"/>
    </xf>
    <xf numFmtId="0" fontId="18" fillId="9" borderId="0" xfId="0" applyFont="1" applyFill="1" applyAlignment="1">
      <alignment horizontal="center"/>
    </xf>
    <xf numFmtId="0" fontId="39" fillId="10" borderId="13" xfId="0" applyFont="1" applyFill="1" applyBorder="1" applyAlignment="1">
      <alignment horizontal="left" vertical="center"/>
    </xf>
    <xf numFmtId="0" fontId="39" fillId="10" borderId="18" xfId="0" applyFont="1" applyFill="1" applyBorder="1" applyAlignment="1">
      <alignment horizontal="left" vertical="center"/>
    </xf>
    <xf numFmtId="0" fontId="39" fillId="10" borderId="0" xfId="0" applyFont="1" applyFill="1" applyAlignment="1">
      <alignment horizontal="left" vertical="center"/>
    </xf>
    <xf numFmtId="0" fontId="39" fillId="10" borderId="17" xfId="0" applyFont="1" applyFill="1" applyBorder="1" applyAlignment="1">
      <alignment horizontal="left" vertical="center"/>
    </xf>
    <xf numFmtId="0" fontId="39" fillId="6" borderId="0" xfId="0" applyFont="1" applyFill="1" applyAlignment="1">
      <alignment horizontal="left" vertical="center"/>
    </xf>
    <xf numFmtId="0" fontId="39" fillId="6" borderId="17" xfId="0" applyFont="1" applyFill="1" applyBorder="1" applyAlignment="1">
      <alignment horizontal="left" vertical="center"/>
    </xf>
    <xf numFmtId="0" fontId="21" fillId="9" borderId="0" xfId="0" applyFont="1" applyFill="1" applyAlignment="1">
      <alignment horizontal="center" vertical="top" wrapText="1"/>
    </xf>
    <xf numFmtId="0" fontId="39" fillId="6" borderId="13" xfId="0" applyFont="1" applyFill="1" applyBorder="1" applyAlignment="1">
      <alignment horizontal="left" vertical="center"/>
    </xf>
    <xf numFmtId="0" fontId="39" fillId="6" borderId="18" xfId="0" applyFont="1" applyFill="1" applyBorder="1" applyAlignment="1">
      <alignment horizontal="left" vertical="center"/>
    </xf>
    <xf numFmtId="0" fontId="58" fillId="11" borderId="39" xfId="0" applyFont="1" applyFill="1" applyBorder="1" applyAlignment="1">
      <alignment horizontal="center" vertical="center"/>
    </xf>
    <xf numFmtId="0" fontId="58" fillId="11" borderId="40" xfId="0" applyFont="1" applyFill="1" applyBorder="1" applyAlignment="1">
      <alignment horizontal="center" vertical="center"/>
    </xf>
    <xf numFmtId="0" fontId="58" fillId="11" borderId="41" xfId="0" applyFont="1" applyFill="1" applyBorder="1" applyAlignment="1">
      <alignment horizontal="center" vertical="center"/>
    </xf>
    <xf numFmtId="0" fontId="51" fillId="13" borderId="13" xfId="0" applyFont="1" applyFill="1" applyBorder="1" applyAlignment="1">
      <alignment horizontal="center" vertical="center" textRotation="90"/>
    </xf>
    <xf numFmtId="0" fontId="51" fillId="13" borderId="0" xfId="0" applyFont="1" applyFill="1" applyAlignment="1">
      <alignment horizontal="center" vertical="center" textRotation="90"/>
    </xf>
    <xf numFmtId="0" fontId="51" fillId="14" borderId="13" xfId="0" applyFont="1" applyFill="1" applyBorder="1" applyAlignment="1">
      <alignment horizontal="center" vertical="center" textRotation="90"/>
    </xf>
    <xf numFmtId="0" fontId="51" fillId="14" borderId="0" xfId="0" applyFont="1" applyFill="1" applyAlignment="1">
      <alignment horizontal="center" vertical="center" textRotation="90"/>
    </xf>
    <xf numFmtId="0" fontId="21" fillId="2" borderId="0" xfId="0" applyFont="1" applyFill="1" applyAlignment="1">
      <alignment horizontal="center"/>
    </xf>
    <xf numFmtId="0" fontId="54" fillId="2" borderId="0" xfId="0" applyFont="1" applyFill="1" applyAlignment="1">
      <alignment horizontal="center" vertical="center"/>
    </xf>
    <xf numFmtId="0" fontId="18" fillId="15" borderId="7" xfId="0" applyFont="1" applyFill="1" applyBorder="1" applyAlignment="1">
      <alignment horizontal="center" vertical="center"/>
    </xf>
    <xf numFmtId="0" fontId="30" fillId="15" borderId="7" xfId="0" applyFont="1" applyFill="1" applyBorder="1" applyAlignment="1">
      <alignment horizontal="center" vertical="center"/>
    </xf>
    <xf numFmtId="0" fontId="30" fillId="15" borderId="29" xfId="0" applyFont="1" applyFill="1" applyBorder="1" applyAlignment="1">
      <alignment horizontal="center" vertical="center"/>
    </xf>
    <xf numFmtId="0" fontId="29" fillId="2" borderId="0" xfId="0" applyFont="1" applyFill="1" applyAlignment="1">
      <alignment horizontal="center" vertical="center"/>
    </xf>
    <xf numFmtId="0" fontId="19" fillId="2" borderId="0" xfId="0" applyFont="1" applyFill="1" applyAlignment="1">
      <alignment horizontal="center" vertical="center"/>
    </xf>
    <xf numFmtId="0" fontId="0" fillId="19" borderId="26" xfId="0" applyFill="1" applyBorder="1" applyAlignment="1">
      <alignment vertical="top" wrapText="1"/>
    </xf>
    <xf numFmtId="0" fontId="9" fillId="19" borderId="26" xfId="0" applyFont="1" applyFill="1" applyBorder="1" applyAlignment="1">
      <alignment vertical="top" wrapText="1"/>
    </xf>
  </cellXfs>
  <cellStyles count="5">
    <cellStyle name="60% - Accent1" xfId="2" builtinId="32" customBuiltin="1"/>
    <cellStyle name="Accent1" xfId="1" builtinId="29" customBuiltin="1"/>
    <cellStyle name="Hyperlink" xfId="4" builtinId="8"/>
    <cellStyle name="Normal" xfId="0" builtinId="0"/>
    <cellStyle name="Percent" xfId="3" builtinId="5"/>
  </cellStyles>
  <dxfs count="35">
    <dxf>
      <font>
        <strike/>
      </font>
      <fill>
        <patternFill patternType="darkDown">
          <bgColor theme="0" tint="-0.14996795556505021"/>
        </patternFill>
      </fill>
    </dxf>
    <dxf>
      <font>
        <strike/>
      </font>
      <fill>
        <patternFill patternType="darkDown">
          <bgColor theme="0" tint="-0.14996795556505021"/>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ill>
        <patternFill patternType="solid">
          <bgColor rgb="FFDFE1EA"/>
        </patternFill>
      </fill>
    </dxf>
    <dxf>
      <font>
        <strike/>
      </font>
      <fill>
        <patternFill patternType="darkDown">
          <bgColor theme="0" tint="-0.14996795556505021"/>
        </patternFill>
      </fill>
    </dxf>
    <dxf>
      <font>
        <strike/>
      </font>
      <fill>
        <patternFill patternType="darkDown">
          <bgColor theme="0" tint="-0.14996795556505021"/>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ill>
        <patternFill patternType="solid">
          <bgColor rgb="FFDFE1EA"/>
        </patternFill>
      </fill>
    </dxf>
    <dxf>
      <font>
        <strike/>
      </font>
      <fill>
        <patternFill patternType="darkDown">
          <bgColor theme="0" tint="-0.14996795556505021"/>
        </patternFill>
      </fill>
    </dxf>
    <dxf>
      <font>
        <strike/>
      </font>
      <fill>
        <patternFill patternType="darkDown">
          <bgColor theme="0" tint="-0.14996795556505021"/>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ill>
        <patternFill patternType="solid">
          <bgColor rgb="FFDFE1EA"/>
        </patternFill>
      </fill>
    </dxf>
    <dxf>
      <font>
        <strike/>
      </font>
      <fill>
        <patternFill patternType="darkDown">
          <bgColor theme="0" tint="-0.14996795556505021"/>
        </patternFill>
      </fill>
    </dxf>
    <dxf>
      <font>
        <strike/>
      </font>
      <fill>
        <patternFill patternType="darkDown">
          <bgColor theme="0" tint="-0.14996795556505021"/>
        </patternFill>
      </fill>
    </dxf>
    <dxf>
      <font>
        <color auto="1"/>
      </font>
      <fill>
        <patternFill patternType="solid">
          <bgColor rgb="FFDFE1EA"/>
        </patternFill>
      </fill>
    </dxf>
    <dxf>
      <font>
        <color auto="1"/>
      </font>
      <fill>
        <patternFill patternType="solid">
          <bgColor rgb="FFDFE1EA"/>
        </patternFill>
      </fill>
    </dxf>
    <dxf>
      <font>
        <color auto="1"/>
      </font>
      <fill>
        <patternFill patternType="solid">
          <bgColor rgb="FFDFE1EA"/>
        </patternFill>
      </fill>
    </dxf>
    <dxf>
      <fill>
        <patternFill patternType="solid">
          <bgColor rgb="FFDFE1EA"/>
        </patternFill>
      </fill>
    </dxf>
    <dxf>
      <font>
        <color theme="0"/>
      </font>
      <fill>
        <patternFill patternType="none">
          <bgColor auto="1"/>
        </patternFill>
      </fill>
    </dxf>
    <dxf>
      <font>
        <color theme="0"/>
      </font>
      <fill>
        <patternFill patternType="none">
          <bgColor auto="1"/>
        </patternFill>
      </fill>
    </dxf>
    <dxf>
      <font>
        <strike val="0"/>
        <color rgb="FFC00000"/>
      </font>
      <fill>
        <patternFill patternType="none">
          <bgColor auto="1"/>
        </patternFill>
      </fill>
    </dxf>
    <dxf>
      <font>
        <color theme="0"/>
      </font>
      <fill>
        <patternFill patternType="none">
          <bgColor auto="1"/>
        </patternFill>
      </fill>
    </dxf>
    <dxf>
      <font>
        <color rgb="FFFF0000"/>
      </font>
    </dxf>
    <dxf>
      <fill>
        <patternFill patternType="lightUp">
          <bgColor theme="1" tint="0.499984740745262"/>
        </patternFill>
      </fill>
    </dxf>
    <dxf>
      <fill>
        <patternFill patternType="lightUp">
          <bgColor theme="1" tint="0.499984740745262"/>
        </patternFill>
      </fill>
    </dxf>
    <dxf>
      <fill>
        <patternFill patternType="solid">
          <bgColor rgb="FFDFE1EA"/>
        </patternFill>
      </fill>
    </dxf>
    <dxf>
      <font>
        <color theme="0"/>
      </font>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CE4D6"/>
      <color rgb="FFFF6600"/>
      <color rgb="FFEF7900"/>
      <color rgb="FFE7460F"/>
      <color rgb="FFFFC285"/>
      <color rgb="FFFFB66D"/>
      <color rgb="FFF9B8A1"/>
      <color rgb="FFFFCC99"/>
      <color rgb="FFFEC900"/>
      <color rgb="FFFF8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vitaflo-via.com/disorder-resources/kvita/hcp-adults-kvita-guide" TargetMode="External"/><Relationship Id="rId3" Type="http://schemas.openxmlformats.org/officeDocument/2006/relationships/image" Target="../media/image2.png"/><Relationship Id="rId7" Type="http://schemas.openxmlformats.org/officeDocument/2006/relationships/hyperlink" Target="https://www.vitaflo-via.com/disorder-resources/kvita/hcp-children-kvita-guide" TargetMode="External"/><Relationship Id="rId12" Type="http://schemas.openxmlformats.org/officeDocument/2006/relationships/image" Target="../media/image6.svg"/><Relationship Id="rId2" Type="http://schemas.openxmlformats.org/officeDocument/2006/relationships/hyperlink" Target="https://www.nestlehealthscience.co.uk/vitaflo/k-vita" TargetMode="External"/><Relationship Id="rId1" Type="http://schemas.openxmlformats.org/officeDocument/2006/relationships/image" Target="../media/image1.png"/><Relationship Id="rId6" Type="http://schemas.openxmlformats.org/officeDocument/2006/relationships/image" Target="../media/image4.svg"/><Relationship Id="rId11" Type="http://schemas.openxmlformats.org/officeDocument/2006/relationships/image" Target="../media/image5.png"/><Relationship Id="rId5" Type="http://schemas.openxmlformats.org/officeDocument/2006/relationships/image" Target="../media/image3.png"/><Relationship Id="rId10" Type="http://schemas.openxmlformats.org/officeDocument/2006/relationships/hyperlink" Target="https://www.vitaflo-via.com/disorder-resources/kvita/adults-taking-kvita-practical-guide" TargetMode="External"/><Relationship Id="rId4" Type="http://schemas.openxmlformats.org/officeDocument/2006/relationships/hyperlink" Target="https://forms.office.com/e/p8VBEei4wU" TargetMode="External"/><Relationship Id="rId9" Type="http://schemas.openxmlformats.org/officeDocument/2006/relationships/hyperlink" Target="https://www.vitaflo-via.com/disorder-resources/kvita/children-taking-kvita-practical-guide"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vitaflo-via.com/disorder-resources/kvita/hcp-children-kvita-guide" TargetMode="External"/><Relationship Id="rId3" Type="http://schemas.openxmlformats.org/officeDocument/2006/relationships/hyperlink" Target="https://www.nestlehealthscience.co.uk/vitaflo/k-vita" TargetMode="External"/><Relationship Id="rId7"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hyperlink" Target="#Children!A1"/><Relationship Id="rId6" Type="http://schemas.openxmlformats.org/officeDocument/2006/relationships/image" Target="../media/image7.png"/><Relationship Id="rId11" Type="http://schemas.openxmlformats.org/officeDocument/2006/relationships/hyperlink" Target="https://www.vitaflo-via.com/disorder-resources/kvita/adults-taking-kvita-practical-guide" TargetMode="External"/><Relationship Id="rId5" Type="http://schemas.openxmlformats.org/officeDocument/2006/relationships/hyperlink" Target="#Adult!A1"/><Relationship Id="rId10" Type="http://schemas.openxmlformats.org/officeDocument/2006/relationships/hyperlink" Target="https://www.vitaflo-via.com/disorder-resources/kvita/children-taking-kvita-practical-guide" TargetMode="External"/><Relationship Id="rId4" Type="http://schemas.openxmlformats.org/officeDocument/2006/relationships/image" Target="../media/image2.png"/><Relationship Id="rId9" Type="http://schemas.openxmlformats.org/officeDocument/2006/relationships/hyperlink" Target="https://www.vitaflo-via.com/disorder-resources/kvita/hcp-adults-kvita-guide"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ow To Guide'!A1"/><Relationship Id="rId3" Type="http://schemas.openxmlformats.org/officeDocument/2006/relationships/image" Target="../media/image2.png"/><Relationship Id="rId7" Type="http://schemas.openxmlformats.org/officeDocument/2006/relationships/image" Target="../media/image11.png"/><Relationship Id="rId2" Type="http://schemas.openxmlformats.org/officeDocument/2006/relationships/hyperlink" Target="https://www.nestlehealthscience.co.uk/vitaflo/k-vita" TargetMode="External"/><Relationship Id="rId1" Type="http://schemas.openxmlformats.org/officeDocument/2006/relationships/hyperlink" Target="#'Introduction Plan (Weeks 1-2)'!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hyperlink" Target="https://www.vitaflo-via.com/"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ow To Guide'!A1"/><Relationship Id="rId3" Type="http://schemas.openxmlformats.org/officeDocument/2006/relationships/image" Target="../media/image2.png"/><Relationship Id="rId7" Type="http://schemas.openxmlformats.org/officeDocument/2006/relationships/image" Target="../media/image11.png"/><Relationship Id="rId2" Type="http://schemas.openxmlformats.org/officeDocument/2006/relationships/hyperlink" Target="https://www.nestlehealthscience.co.uk/vitaflo/k-vita" TargetMode="External"/><Relationship Id="rId1" Type="http://schemas.openxmlformats.org/officeDocument/2006/relationships/hyperlink" Target="#'Introduction Plan (Weeks 1-2)'!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hyperlink" Target="https://www.vitaflo-via.com/"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www.nestlehealthscience.co.uk/vitaflo/k-vita" TargetMode="External"/><Relationship Id="rId3" Type="http://schemas.openxmlformats.org/officeDocument/2006/relationships/hyperlink" Target="#Adult!A1"/><Relationship Id="rId7" Type="http://schemas.openxmlformats.org/officeDocument/2006/relationships/hyperlink" Target="https://www.nestlehealthscience.co.uk/vitaflo/vitaflo-to-you" TargetMode="External"/><Relationship Id="rId2" Type="http://schemas.openxmlformats.org/officeDocument/2006/relationships/image" Target="../media/image12.png"/><Relationship Id="rId1" Type="http://schemas.openxmlformats.org/officeDocument/2006/relationships/hyperlink" Target="#Children!A1"/><Relationship Id="rId6" Type="http://schemas.openxmlformats.org/officeDocument/2006/relationships/hyperlink" Target="#'Introduction Plan (Weeks 7-8)'!A1"/><Relationship Id="rId5" Type="http://schemas.openxmlformats.org/officeDocument/2006/relationships/hyperlink" Target="#'Introduction Plan (Weeks 5-6)'!A1"/><Relationship Id="rId4" Type="http://schemas.openxmlformats.org/officeDocument/2006/relationships/hyperlink" Target="#'Introduction Plan (Weeks 3-4)'!A1"/><Relationship Id="rId9"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troduction Plan (Weeks 5-6)'!A1"/><Relationship Id="rId2" Type="http://schemas.openxmlformats.org/officeDocument/2006/relationships/hyperlink" Target="#'Introduction Plan (Weeks 1-2)'!A1"/><Relationship Id="rId1" Type="http://schemas.openxmlformats.org/officeDocument/2006/relationships/image" Target="../media/image13.png"/><Relationship Id="rId6" Type="http://schemas.openxmlformats.org/officeDocument/2006/relationships/hyperlink" Target="#Adult!A1"/><Relationship Id="rId5" Type="http://schemas.openxmlformats.org/officeDocument/2006/relationships/hyperlink" Target="#Children!A1"/><Relationship Id="rId4" Type="http://schemas.openxmlformats.org/officeDocument/2006/relationships/hyperlink" Target="#'Introduction Plan (Weeks 7-8)'!A1"/></Relationships>
</file>

<file path=xl/drawings/_rels/drawing7.xml.rels><?xml version="1.0" encoding="UTF-8" standalone="yes"?>
<Relationships xmlns="http://schemas.openxmlformats.org/package/2006/relationships"><Relationship Id="rId3" Type="http://schemas.openxmlformats.org/officeDocument/2006/relationships/hyperlink" Target="#'Introduction Plan (Weeks 3-4)'!A1"/><Relationship Id="rId2" Type="http://schemas.openxmlformats.org/officeDocument/2006/relationships/hyperlink" Target="#'Introduction Plan (Weeks 1-2)'!A1"/><Relationship Id="rId1" Type="http://schemas.openxmlformats.org/officeDocument/2006/relationships/image" Target="../media/image13.png"/><Relationship Id="rId6" Type="http://schemas.openxmlformats.org/officeDocument/2006/relationships/hyperlink" Target="#Adult!A1"/><Relationship Id="rId5" Type="http://schemas.openxmlformats.org/officeDocument/2006/relationships/hyperlink" Target="#Children!A1"/><Relationship Id="rId4" Type="http://schemas.openxmlformats.org/officeDocument/2006/relationships/hyperlink" Target="#'Introduction Plan (Weeks 7-8)'!A1"/></Relationships>
</file>

<file path=xl/drawings/_rels/drawing8.xml.rels><?xml version="1.0" encoding="UTF-8" standalone="yes"?>
<Relationships xmlns="http://schemas.openxmlformats.org/package/2006/relationships"><Relationship Id="rId3" Type="http://schemas.openxmlformats.org/officeDocument/2006/relationships/hyperlink" Target="#'Introduction Plan (Weeks 3-4)'!A1"/><Relationship Id="rId2" Type="http://schemas.openxmlformats.org/officeDocument/2006/relationships/hyperlink" Target="#'Introduction Plan (Weeks 1-2)'!A1"/><Relationship Id="rId1" Type="http://schemas.openxmlformats.org/officeDocument/2006/relationships/image" Target="../media/image13.png"/><Relationship Id="rId6" Type="http://schemas.openxmlformats.org/officeDocument/2006/relationships/hyperlink" Target="#Adult!A1"/><Relationship Id="rId5" Type="http://schemas.openxmlformats.org/officeDocument/2006/relationships/hyperlink" Target="#Children!A1"/><Relationship Id="rId4" Type="http://schemas.openxmlformats.org/officeDocument/2006/relationships/hyperlink" Target="#'Introduction Plan (Weeks 5-6)'!A1"/></Relationships>
</file>

<file path=xl/drawings/drawing1.xml><?xml version="1.0" encoding="utf-8"?>
<xdr:wsDr xmlns:xdr="http://schemas.openxmlformats.org/drawingml/2006/spreadsheetDrawing" xmlns:a="http://schemas.openxmlformats.org/drawingml/2006/main">
  <xdr:twoCellAnchor editAs="oneCell">
    <xdr:from>
      <xdr:col>4</xdr:col>
      <xdr:colOff>1419224</xdr:colOff>
      <xdr:row>0</xdr:row>
      <xdr:rowOff>36196</xdr:rowOff>
    </xdr:from>
    <xdr:to>
      <xdr:col>6</xdr:col>
      <xdr:colOff>28574</xdr:colOff>
      <xdr:row>1</xdr:row>
      <xdr:rowOff>1</xdr:rowOff>
    </xdr:to>
    <xdr:pic>
      <xdr:nvPicPr>
        <xdr:cNvPr id="2" name="Picture 1">
          <a:extLst>
            <a:ext uri="{FF2B5EF4-FFF2-40B4-BE49-F238E27FC236}">
              <a16:creationId xmlns:a16="http://schemas.microsoft.com/office/drawing/2014/main" id="{2FAA9473-67AE-4EC2-9457-B26BD46DED09}"/>
            </a:ext>
          </a:extLst>
        </xdr:cNvPr>
        <xdr:cNvPicPr>
          <a:picLocks noChangeAspect="1"/>
        </xdr:cNvPicPr>
      </xdr:nvPicPr>
      <xdr:blipFill rotWithShape="1">
        <a:blip xmlns:r="http://schemas.openxmlformats.org/officeDocument/2006/relationships" r:embed="rId1" cstate="print">
          <a:biLevel thresh="25000"/>
          <a:extLst>
            <a:ext uri="{28A0092B-C50C-407E-A947-70E740481C1C}">
              <a14:useLocalDpi xmlns:a14="http://schemas.microsoft.com/office/drawing/2010/main" val="0"/>
            </a:ext>
          </a:extLst>
        </a:blip>
        <a:srcRect b="-2978"/>
        <a:stretch/>
      </xdr:blipFill>
      <xdr:spPr>
        <a:xfrm>
          <a:off x="8372474" y="36196"/>
          <a:ext cx="485775" cy="640080"/>
        </a:xfrm>
        <a:prstGeom prst="rect">
          <a:avLst/>
        </a:prstGeom>
      </xdr:spPr>
    </xdr:pic>
    <xdr:clientData/>
  </xdr:twoCellAnchor>
  <xdr:twoCellAnchor editAs="oneCell">
    <xdr:from>
      <xdr:col>0</xdr:col>
      <xdr:colOff>66673</xdr:colOff>
      <xdr:row>0</xdr:row>
      <xdr:rowOff>128146</xdr:rowOff>
    </xdr:from>
    <xdr:to>
      <xdr:col>1</xdr:col>
      <xdr:colOff>504824</xdr:colOff>
      <xdr:row>0</xdr:row>
      <xdr:rowOff>603148</xdr:rowOff>
    </xdr:to>
    <xdr:pic>
      <xdr:nvPicPr>
        <xdr:cNvPr id="3" name="Picture 2">
          <a:hlinkClick xmlns:r="http://schemas.openxmlformats.org/officeDocument/2006/relationships" r:id="rId2"/>
          <a:extLst>
            <a:ext uri="{FF2B5EF4-FFF2-40B4-BE49-F238E27FC236}">
              <a16:creationId xmlns:a16="http://schemas.microsoft.com/office/drawing/2014/main" id="{9F02FC0F-28A1-46EF-974A-3505C67653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3" y="128146"/>
          <a:ext cx="685801" cy="475002"/>
        </a:xfrm>
        <a:prstGeom prst="rect">
          <a:avLst/>
        </a:prstGeom>
      </xdr:spPr>
    </xdr:pic>
    <xdr:clientData/>
  </xdr:twoCellAnchor>
  <xdr:twoCellAnchor>
    <xdr:from>
      <xdr:col>1</xdr:col>
      <xdr:colOff>323850</xdr:colOff>
      <xdr:row>19</xdr:row>
      <xdr:rowOff>19050</xdr:rowOff>
    </xdr:from>
    <xdr:to>
      <xdr:col>1</xdr:col>
      <xdr:colOff>2409825</xdr:colOff>
      <xdr:row>21</xdr:row>
      <xdr:rowOff>114300</xdr:rowOff>
    </xdr:to>
    <xdr:grpSp>
      <xdr:nvGrpSpPr>
        <xdr:cNvPr id="12" name="Group 11">
          <a:hlinkClick xmlns:r="http://schemas.openxmlformats.org/officeDocument/2006/relationships" r:id="rId4"/>
          <a:extLst>
            <a:ext uri="{FF2B5EF4-FFF2-40B4-BE49-F238E27FC236}">
              <a16:creationId xmlns:a16="http://schemas.microsoft.com/office/drawing/2014/main" id="{15E17EC8-02E2-8D6E-E8F8-86762C425873}"/>
            </a:ext>
          </a:extLst>
        </xdr:cNvPr>
        <xdr:cNvGrpSpPr/>
      </xdr:nvGrpSpPr>
      <xdr:grpSpPr>
        <a:xfrm>
          <a:off x="571500" y="4114800"/>
          <a:ext cx="2082800" cy="457200"/>
          <a:chOff x="619125" y="4810125"/>
          <a:chExt cx="2085975" cy="476250"/>
        </a:xfrm>
      </xdr:grpSpPr>
      <xdr:sp macro="" textlink="">
        <xdr:nvSpPr>
          <xdr:cNvPr id="4" name="Rectangle: Rounded Corners 3">
            <a:extLst>
              <a:ext uri="{FF2B5EF4-FFF2-40B4-BE49-F238E27FC236}">
                <a16:creationId xmlns:a16="http://schemas.microsoft.com/office/drawing/2014/main" id="{F7D6DAB2-7F53-99F9-618F-105E3E086046}"/>
              </a:ext>
            </a:extLst>
          </xdr:cNvPr>
          <xdr:cNvSpPr/>
        </xdr:nvSpPr>
        <xdr:spPr>
          <a:xfrm>
            <a:off x="619125" y="4810125"/>
            <a:ext cx="2085975" cy="47625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t>PROVIDE FEEDBACK HERE</a:t>
            </a:r>
          </a:p>
        </xdr:txBody>
      </xdr:sp>
      <xdr:pic>
        <xdr:nvPicPr>
          <xdr:cNvPr id="6" name="Graphic 5" descr="Chat bubble outline">
            <a:extLst>
              <a:ext uri="{FF2B5EF4-FFF2-40B4-BE49-F238E27FC236}">
                <a16:creationId xmlns:a16="http://schemas.microsoft.com/office/drawing/2014/main" id="{97E56E54-E45D-2D6F-76CF-E5BCEB57E38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66750" y="4867275"/>
            <a:ext cx="400050" cy="400050"/>
          </a:xfrm>
          <a:prstGeom prst="rect">
            <a:avLst/>
          </a:prstGeom>
        </xdr:spPr>
      </xdr:pic>
    </xdr:grpSp>
    <xdr:clientData/>
  </xdr:twoCellAnchor>
  <xdr:twoCellAnchor>
    <xdr:from>
      <xdr:col>2</xdr:col>
      <xdr:colOff>171450</xdr:colOff>
      <xdr:row>15</xdr:row>
      <xdr:rowOff>144781</xdr:rowOff>
    </xdr:from>
    <xdr:to>
      <xdr:col>3</xdr:col>
      <xdr:colOff>91440</xdr:colOff>
      <xdr:row>20</xdr:row>
      <xdr:rowOff>100965</xdr:rowOff>
    </xdr:to>
    <xdr:sp macro="" textlink="">
      <xdr:nvSpPr>
        <xdr:cNvPr id="10" name="Rectangle: Rounded Corners 1">
          <a:hlinkClick xmlns:r="http://schemas.openxmlformats.org/officeDocument/2006/relationships" r:id="rId7" tooltip="Chilren K.Vita Introduction Plan VIA"/>
          <a:extLst>
            <a:ext uri="{FF2B5EF4-FFF2-40B4-BE49-F238E27FC236}">
              <a16:creationId xmlns:a16="http://schemas.microsoft.com/office/drawing/2014/main" id="{CCF9F8EF-96DA-40A4-8565-1E5B41A22DFA}"/>
            </a:ext>
          </a:extLst>
        </xdr:cNvPr>
        <xdr:cNvSpPr/>
      </xdr:nvSpPr>
      <xdr:spPr>
        <a:xfrm>
          <a:off x="3295650" y="3507106"/>
          <a:ext cx="2939415" cy="861059"/>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HCP guide:</a:t>
          </a:r>
          <a:r>
            <a:rPr lang="en-GB" sz="1300" b="1" baseline="0"/>
            <a:t> U</a:t>
          </a:r>
          <a:r>
            <a:rPr lang="en-GB" sz="1400" b="1"/>
            <a:t>se of K.Vita in the dietary management of CHILDREN with DRE,</a:t>
          </a:r>
          <a:r>
            <a:rPr lang="en-GB" sz="1300" b="1"/>
            <a:t> on VIA</a:t>
          </a:r>
        </a:p>
      </xdr:txBody>
    </xdr:sp>
    <xdr:clientData/>
  </xdr:twoCellAnchor>
  <xdr:twoCellAnchor>
    <xdr:from>
      <xdr:col>2</xdr:col>
      <xdr:colOff>161924</xdr:colOff>
      <xdr:row>21</xdr:row>
      <xdr:rowOff>38100</xdr:rowOff>
    </xdr:from>
    <xdr:to>
      <xdr:col>3</xdr:col>
      <xdr:colOff>66674</xdr:colOff>
      <xdr:row>26</xdr:row>
      <xdr:rowOff>0</xdr:rowOff>
    </xdr:to>
    <xdr:sp macro="" textlink="">
      <xdr:nvSpPr>
        <xdr:cNvPr id="11" name="Rectangle: Rounded Corners 1">
          <a:hlinkClick xmlns:r="http://schemas.openxmlformats.org/officeDocument/2006/relationships" r:id="rId8" tooltip="Adults K.Vita Introduction Plan VIA"/>
          <a:extLst>
            <a:ext uri="{FF2B5EF4-FFF2-40B4-BE49-F238E27FC236}">
              <a16:creationId xmlns:a16="http://schemas.microsoft.com/office/drawing/2014/main" id="{C08797C8-9277-4F34-894C-4ABAE3CA1475}"/>
            </a:ext>
          </a:extLst>
        </xdr:cNvPr>
        <xdr:cNvSpPr/>
      </xdr:nvSpPr>
      <xdr:spPr>
        <a:xfrm>
          <a:off x="3286124" y="4486275"/>
          <a:ext cx="2924175" cy="866775"/>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HCP guide: U</a:t>
          </a:r>
          <a:r>
            <a:rPr lang="en-GB" sz="1400" b="1"/>
            <a:t>se of K.Vita in the dietary management of ADULTS with DRE,</a:t>
          </a:r>
          <a:r>
            <a:rPr lang="en-GB" sz="1300" b="1"/>
            <a:t> on VIA</a:t>
          </a:r>
        </a:p>
      </xdr:txBody>
    </xdr:sp>
    <xdr:clientData/>
  </xdr:twoCellAnchor>
  <xdr:twoCellAnchor>
    <xdr:from>
      <xdr:col>3</xdr:col>
      <xdr:colOff>360045</xdr:colOff>
      <xdr:row>15</xdr:row>
      <xdr:rowOff>140971</xdr:rowOff>
    </xdr:from>
    <xdr:to>
      <xdr:col>4</xdr:col>
      <xdr:colOff>1386840</xdr:colOff>
      <xdr:row>20</xdr:row>
      <xdr:rowOff>95250</xdr:rowOff>
    </xdr:to>
    <xdr:sp macro="" textlink="">
      <xdr:nvSpPr>
        <xdr:cNvPr id="14" name="Rectangle: Rounded Corners 1">
          <a:hlinkClick xmlns:r="http://schemas.openxmlformats.org/officeDocument/2006/relationships" r:id="rId9" tooltip="Chilren K.Vita Introduction Plan VIA"/>
          <a:extLst>
            <a:ext uri="{FF2B5EF4-FFF2-40B4-BE49-F238E27FC236}">
              <a16:creationId xmlns:a16="http://schemas.microsoft.com/office/drawing/2014/main" id="{8CE9232B-F928-4448-A59C-EEEBB0141ADA}"/>
            </a:ext>
          </a:extLst>
        </xdr:cNvPr>
        <xdr:cNvSpPr/>
      </xdr:nvSpPr>
      <xdr:spPr>
        <a:xfrm>
          <a:off x="6503670" y="3503296"/>
          <a:ext cx="2912745" cy="859154"/>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PATIENT resource:</a:t>
          </a:r>
          <a:r>
            <a:rPr lang="en-GB" sz="1300" b="1" baseline="0"/>
            <a:t> A guide for CHILDREN taking K.Vita, on VIA</a:t>
          </a:r>
          <a:endParaRPr lang="en-GB" sz="1300" b="1"/>
        </a:p>
      </xdr:txBody>
    </xdr:sp>
    <xdr:clientData/>
  </xdr:twoCellAnchor>
  <xdr:twoCellAnchor>
    <xdr:from>
      <xdr:col>3</xdr:col>
      <xdr:colOff>367665</xdr:colOff>
      <xdr:row>21</xdr:row>
      <xdr:rowOff>26670</xdr:rowOff>
    </xdr:from>
    <xdr:to>
      <xdr:col>4</xdr:col>
      <xdr:colOff>1392555</xdr:colOff>
      <xdr:row>26</xdr:row>
      <xdr:rowOff>9525</xdr:rowOff>
    </xdr:to>
    <xdr:sp macro="" textlink="">
      <xdr:nvSpPr>
        <xdr:cNvPr id="15" name="Rectangle: Rounded Corners 1">
          <a:hlinkClick xmlns:r="http://schemas.openxmlformats.org/officeDocument/2006/relationships" r:id="rId10" tooltip="Adults K.Vita Introduction Plan VIA"/>
          <a:extLst>
            <a:ext uri="{FF2B5EF4-FFF2-40B4-BE49-F238E27FC236}">
              <a16:creationId xmlns:a16="http://schemas.microsoft.com/office/drawing/2014/main" id="{40CF4F44-5433-4789-972B-B26ADD0A8AA8}"/>
            </a:ext>
          </a:extLst>
        </xdr:cNvPr>
        <xdr:cNvSpPr/>
      </xdr:nvSpPr>
      <xdr:spPr>
        <a:xfrm>
          <a:off x="6511290" y="4474845"/>
          <a:ext cx="2910840" cy="887730"/>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lang="en-GB" sz="1300" b="1">
              <a:solidFill>
                <a:schemeClr val="lt1"/>
              </a:solidFill>
              <a:effectLst/>
              <a:latin typeface="+mn-lt"/>
              <a:ea typeface="+mn-ea"/>
              <a:cs typeface="+mn-cs"/>
            </a:rPr>
            <a:t>View the PATIENT resource:</a:t>
          </a:r>
          <a:r>
            <a:rPr lang="en-GB" sz="1300" b="1" baseline="0">
              <a:solidFill>
                <a:schemeClr val="lt1"/>
              </a:solidFill>
              <a:effectLst/>
              <a:latin typeface="+mn-lt"/>
              <a:ea typeface="+mn-ea"/>
              <a:cs typeface="+mn-cs"/>
            </a:rPr>
            <a:t> A guide for ADULTS taking K.Vita, on VIA</a:t>
          </a:r>
          <a:endParaRPr lang="en-GB" sz="1300">
            <a:effectLst/>
          </a:endParaRPr>
        </a:p>
      </xdr:txBody>
    </xdr:sp>
    <xdr:clientData/>
  </xdr:twoCellAnchor>
  <xdr:twoCellAnchor>
    <xdr:from>
      <xdr:col>1</xdr:col>
      <xdr:colOff>304800</xdr:colOff>
      <xdr:row>22</xdr:row>
      <xdr:rowOff>161925</xdr:rowOff>
    </xdr:from>
    <xdr:to>
      <xdr:col>1</xdr:col>
      <xdr:colOff>2390775</xdr:colOff>
      <xdr:row>25</xdr:row>
      <xdr:rowOff>66675</xdr:rowOff>
    </xdr:to>
    <xdr:grpSp>
      <xdr:nvGrpSpPr>
        <xdr:cNvPr id="21" name="Group 20">
          <a:hlinkClick xmlns:r="http://schemas.openxmlformats.org/officeDocument/2006/relationships" r:id="rId2"/>
          <a:extLst>
            <a:ext uri="{FF2B5EF4-FFF2-40B4-BE49-F238E27FC236}">
              <a16:creationId xmlns:a16="http://schemas.microsoft.com/office/drawing/2014/main" id="{D06B0A00-1879-A166-AA76-78166A7118B4}"/>
            </a:ext>
          </a:extLst>
        </xdr:cNvPr>
        <xdr:cNvGrpSpPr/>
      </xdr:nvGrpSpPr>
      <xdr:grpSpPr>
        <a:xfrm>
          <a:off x="552450" y="4797425"/>
          <a:ext cx="2082800" cy="447675"/>
          <a:chOff x="552450" y="4991100"/>
          <a:chExt cx="2085975" cy="476250"/>
        </a:xfrm>
      </xdr:grpSpPr>
      <xdr:sp macro="" textlink="">
        <xdr:nvSpPr>
          <xdr:cNvPr id="17" name="Rectangle: Rounded Corners 16">
            <a:extLst>
              <a:ext uri="{FF2B5EF4-FFF2-40B4-BE49-F238E27FC236}">
                <a16:creationId xmlns:a16="http://schemas.microsoft.com/office/drawing/2014/main" id="{A654FA15-2466-7378-06C5-013D3DB6871B}"/>
              </a:ext>
            </a:extLst>
          </xdr:cNvPr>
          <xdr:cNvSpPr/>
        </xdr:nvSpPr>
        <xdr:spPr>
          <a:xfrm>
            <a:off x="552450" y="4991100"/>
            <a:ext cx="2085975" cy="47625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t>VIEW K.VITA DATACARD</a:t>
            </a:r>
          </a:p>
        </xdr:txBody>
      </xdr:sp>
      <xdr:pic>
        <xdr:nvPicPr>
          <xdr:cNvPr id="20" name="Graphic 19" descr="Document outline">
            <a:extLst>
              <a:ext uri="{FF2B5EF4-FFF2-40B4-BE49-F238E27FC236}">
                <a16:creationId xmlns:a16="http://schemas.microsoft.com/office/drawing/2014/main" id="{08C75391-BBBA-799B-4ADF-C3625A4B01B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57225" y="5057774"/>
            <a:ext cx="352425" cy="3524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190500</xdr:colOff>
      <xdr:row>3</xdr:row>
      <xdr:rowOff>231140</xdr:rowOff>
    </xdr:from>
    <xdr:to>
      <xdr:col>8</xdr:col>
      <xdr:colOff>229235</xdr:colOff>
      <xdr:row>4</xdr:row>
      <xdr:rowOff>394970</xdr:rowOff>
    </xdr:to>
    <xdr:sp macro="" textlink="">
      <xdr:nvSpPr>
        <xdr:cNvPr id="9" name="Rectangle: Rounded Corners 1">
          <a:hlinkClick xmlns:r="http://schemas.openxmlformats.org/officeDocument/2006/relationships" r:id="rId1"/>
          <a:extLst>
            <a:ext uri="{FF2B5EF4-FFF2-40B4-BE49-F238E27FC236}">
              <a16:creationId xmlns:a16="http://schemas.microsoft.com/office/drawing/2014/main" id="{246BB833-9C34-5C46-9DCC-1C9E766843DC}"/>
            </a:ext>
          </a:extLst>
        </xdr:cNvPr>
        <xdr:cNvSpPr/>
      </xdr:nvSpPr>
      <xdr:spPr>
        <a:xfrm>
          <a:off x="9915525" y="6774815"/>
          <a:ext cx="2191385" cy="46863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Go</a:t>
          </a:r>
          <a:r>
            <a:rPr lang="en-GB" sz="1300" b="1" baseline="0"/>
            <a:t> </a:t>
          </a:r>
          <a:r>
            <a:rPr lang="en-GB" sz="1300" b="1"/>
            <a:t>to CHILDREN'S</a:t>
          </a:r>
          <a:r>
            <a:rPr lang="en-GB" sz="1300" b="1" baseline="0"/>
            <a:t> </a:t>
          </a:r>
          <a:r>
            <a:rPr lang="en-GB" sz="1300" b="1"/>
            <a:t>Calculator</a:t>
          </a:r>
        </a:p>
      </xdr:txBody>
    </xdr:sp>
    <xdr:clientData/>
  </xdr:twoCellAnchor>
  <xdr:twoCellAnchor editAs="oneCell">
    <xdr:from>
      <xdr:col>3</xdr:col>
      <xdr:colOff>4714874</xdr:colOff>
      <xdr:row>0</xdr:row>
      <xdr:rowOff>36195</xdr:rowOff>
    </xdr:from>
    <xdr:to>
      <xdr:col>4</xdr:col>
      <xdr:colOff>304799</xdr:colOff>
      <xdr:row>0</xdr:row>
      <xdr:rowOff>706755</xdr:rowOff>
    </xdr:to>
    <xdr:pic>
      <xdr:nvPicPr>
        <xdr:cNvPr id="4" name="Picture 3">
          <a:extLst>
            <a:ext uri="{FF2B5EF4-FFF2-40B4-BE49-F238E27FC236}">
              <a16:creationId xmlns:a16="http://schemas.microsoft.com/office/drawing/2014/main" id="{5C5233DD-7A4F-48CB-941A-723ADE0BACE2}"/>
            </a:ext>
          </a:extLst>
        </xdr:cNvPr>
        <xdr:cNvPicPr>
          <a:picLocks noChangeAspect="1"/>
        </xdr:cNvPicPr>
      </xdr:nvPicPr>
      <xdr:blipFill rotWithShape="1">
        <a:blip xmlns:r="http://schemas.openxmlformats.org/officeDocument/2006/relationships" r:embed="rId2" cstate="print">
          <a:biLevel thresh="25000"/>
          <a:extLst>
            <a:ext uri="{28A0092B-C50C-407E-A947-70E740481C1C}">
              <a14:useLocalDpi xmlns:a14="http://schemas.microsoft.com/office/drawing/2010/main" val="0"/>
            </a:ext>
          </a:extLst>
        </a:blip>
        <a:srcRect b="-2978"/>
        <a:stretch/>
      </xdr:blipFill>
      <xdr:spPr>
        <a:xfrm>
          <a:off x="9544049" y="36195"/>
          <a:ext cx="504825" cy="670560"/>
        </a:xfrm>
        <a:prstGeom prst="rect">
          <a:avLst/>
        </a:prstGeom>
      </xdr:spPr>
    </xdr:pic>
    <xdr:clientData/>
  </xdr:twoCellAnchor>
  <xdr:twoCellAnchor editAs="oneCell">
    <xdr:from>
      <xdr:col>0</xdr:col>
      <xdr:colOff>66674</xdr:colOff>
      <xdr:row>0</xdr:row>
      <xdr:rowOff>128146</xdr:rowOff>
    </xdr:from>
    <xdr:to>
      <xdr:col>1</xdr:col>
      <xdr:colOff>511594</xdr:colOff>
      <xdr:row>0</xdr:row>
      <xdr:rowOff>622176</xdr:rowOff>
    </xdr:to>
    <xdr:pic>
      <xdr:nvPicPr>
        <xdr:cNvPr id="6" name="Picture 5">
          <a:hlinkClick xmlns:r="http://schemas.openxmlformats.org/officeDocument/2006/relationships" r:id="rId3"/>
          <a:extLst>
            <a:ext uri="{FF2B5EF4-FFF2-40B4-BE49-F238E27FC236}">
              <a16:creationId xmlns:a16="http://schemas.microsoft.com/office/drawing/2014/main" id="{BDF1DD71-C352-4CD1-BF71-4C1675C663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674" y="128146"/>
          <a:ext cx="660185" cy="485775"/>
        </a:xfrm>
        <a:prstGeom prst="rect">
          <a:avLst/>
        </a:prstGeom>
      </xdr:spPr>
    </xdr:pic>
    <xdr:clientData/>
  </xdr:twoCellAnchor>
  <xdr:twoCellAnchor>
    <xdr:from>
      <xdr:col>4</xdr:col>
      <xdr:colOff>188595</xdr:colOff>
      <xdr:row>4</xdr:row>
      <xdr:rowOff>539750</xdr:rowOff>
    </xdr:from>
    <xdr:to>
      <xdr:col>8</xdr:col>
      <xdr:colOff>229235</xdr:colOff>
      <xdr:row>4</xdr:row>
      <xdr:rowOff>1008380</xdr:rowOff>
    </xdr:to>
    <xdr:sp macro="" textlink="">
      <xdr:nvSpPr>
        <xdr:cNvPr id="7" name="Rectangle: Rounded Corners 1">
          <a:hlinkClick xmlns:r="http://schemas.openxmlformats.org/officeDocument/2006/relationships" r:id="rId5"/>
          <a:extLst>
            <a:ext uri="{FF2B5EF4-FFF2-40B4-BE49-F238E27FC236}">
              <a16:creationId xmlns:a16="http://schemas.microsoft.com/office/drawing/2014/main" id="{6483FA48-FE8B-4F98-9DC0-22441BB2215F}"/>
            </a:ext>
          </a:extLst>
        </xdr:cNvPr>
        <xdr:cNvSpPr/>
      </xdr:nvSpPr>
      <xdr:spPr>
        <a:xfrm>
          <a:off x="9913620" y="7388225"/>
          <a:ext cx="2193290" cy="46863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Go to ADULT'S</a:t>
          </a:r>
          <a:r>
            <a:rPr lang="en-GB" sz="1300" b="1" baseline="0"/>
            <a:t> </a:t>
          </a:r>
          <a:r>
            <a:rPr lang="en-GB" sz="1300" b="1"/>
            <a:t>Calculator</a:t>
          </a:r>
        </a:p>
      </xdr:txBody>
    </xdr:sp>
    <xdr:clientData/>
  </xdr:twoCellAnchor>
  <xdr:twoCellAnchor editAs="oneCell">
    <xdr:from>
      <xdr:col>6</xdr:col>
      <xdr:colOff>571500</xdr:colOff>
      <xdr:row>0</xdr:row>
      <xdr:rowOff>279453</xdr:rowOff>
    </xdr:from>
    <xdr:to>
      <xdr:col>8</xdr:col>
      <xdr:colOff>381000</xdr:colOff>
      <xdr:row>2</xdr:row>
      <xdr:rowOff>488949</xdr:rowOff>
    </xdr:to>
    <xdr:pic>
      <xdr:nvPicPr>
        <xdr:cNvPr id="14" name="Picture 13">
          <a:extLst>
            <a:ext uri="{FF2B5EF4-FFF2-40B4-BE49-F238E27FC236}">
              <a16:creationId xmlns:a16="http://schemas.microsoft.com/office/drawing/2014/main" id="{819829EE-F9E8-F823-A520-7E1E87D8FC2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0525" y="279453"/>
          <a:ext cx="1066800" cy="1882721"/>
        </a:xfrm>
        <a:prstGeom prst="rect">
          <a:avLst/>
        </a:prstGeom>
      </xdr:spPr>
    </xdr:pic>
    <xdr:clientData/>
  </xdr:twoCellAnchor>
  <xdr:twoCellAnchor editAs="oneCell">
    <xdr:from>
      <xdr:col>3</xdr:col>
      <xdr:colOff>1533525</xdr:colOff>
      <xdr:row>6</xdr:row>
      <xdr:rowOff>1094204</xdr:rowOff>
    </xdr:from>
    <xdr:to>
      <xdr:col>3</xdr:col>
      <xdr:colOff>1930400</xdr:colOff>
      <xdr:row>6</xdr:row>
      <xdr:rowOff>1803399</xdr:rowOff>
    </xdr:to>
    <xdr:pic>
      <xdr:nvPicPr>
        <xdr:cNvPr id="15" name="Picture 14">
          <a:extLst>
            <a:ext uri="{FF2B5EF4-FFF2-40B4-BE49-F238E27FC236}">
              <a16:creationId xmlns:a16="http://schemas.microsoft.com/office/drawing/2014/main" id="{F7D2F7B6-DD5F-448D-9C8A-7EC7429246E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53250" y="9942929"/>
          <a:ext cx="400050" cy="706020"/>
        </a:xfrm>
        <a:prstGeom prst="rect">
          <a:avLst/>
        </a:prstGeom>
      </xdr:spPr>
    </xdr:pic>
    <xdr:clientData/>
  </xdr:twoCellAnchor>
  <xdr:twoCellAnchor editAs="oneCell">
    <xdr:from>
      <xdr:col>3</xdr:col>
      <xdr:colOff>1524000</xdr:colOff>
      <xdr:row>6</xdr:row>
      <xdr:rowOff>2170529</xdr:rowOff>
    </xdr:from>
    <xdr:to>
      <xdr:col>3</xdr:col>
      <xdr:colOff>1924050</xdr:colOff>
      <xdr:row>6</xdr:row>
      <xdr:rowOff>2876549</xdr:rowOff>
    </xdr:to>
    <xdr:pic>
      <xdr:nvPicPr>
        <xdr:cNvPr id="16" name="Picture 15">
          <a:extLst>
            <a:ext uri="{FF2B5EF4-FFF2-40B4-BE49-F238E27FC236}">
              <a16:creationId xmlns:a16="http://schemas.microsoft.com/office/drawing/2014/main" id="{77E01092-C9E5-4FC9-9792-A865784F868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43725" y="11019254"/>
          <a:ext cx="400050" cy="706020"/>
        </a:xfrm>
        <a:prstGeom prst="rect">
          <a:avLst/>
        </a:prstGeom>
      </xdr:spPr>
    </xdr:pic>
    <xdr:clientData/>
  </xdr:twoCellAnchor>
  <xdr:twoCellAnchor editAs="oneCell">
    <xdr:from>
      <xdr:col>3</xdr:col>
      <xdr:colOff>1924050</xdr:colOff>
      <xdr:row>6</xdr:row>
      <xdr:rowOff>2161004</xdr:rowOff>
    </xdr:from>
    <xdr:to>
      <xdr:col>3</xdr:col>
      <xdr:colOff>2324100</xdr:colOff>
      <xdr:row>6</xdr:row>
      <xdr:rowOff>2870199</xdr:rowOff>
    </xdr:to>
    <xdr:pic>
      <xdr:nvPicPr>
        <xdr:cNvPr id="17" name="Picture 16">
          <a:extLst>
            <a:ext uri="{FF2B5EF4-FFF2-40B4-BE49-F238E27FC236}">
              <a16:creationId xmlns:a16="http://schemas.microsoft.com/office/drawing/2014/main" id="{60E95B22-B31A-4B0F-BDC4-807200AC4BF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43775" y="11009729"/>
          <a:ext cx="400050" cy="706020"/>
        </a:xfrm>
        <a:prstGeom prst="rect">
          <a:avLst/>
        </a:prstGeom>
      </xdr:spPr>
    </xdr:pic>
    <xdr:clientData/>
  </xdr:twoCellAnchor>
  <xdr:twoCellAnchor>
    <xdr:from>
      <xdr:col>5</xdr:col>
      <xdr:colOff>125730</xdr:colOff>
      <xdr:row>2</xdr:row>
      <xdr:rowOff>1122045</xdr:rowOff>
    </xdr:from>
    <xdr:to>
      <xdr:col>9</xdr:col>
      <xdr:colOff>476250</xdr:colOff>
      <xdr:row>2</xdr:row>
      <xdr:rowOff>1973579</xdr:rowOff>
    </xdr:to>
    <xdr:sp macro="" textlink="">
      <xdr:nvSpPr>
        <xdr:cNvPr id="12" name="Rectangle: Rounded Corners 1">
          <a:hlinkClick xmlns:r="http://schemas.openxmlformats.org/officeDocument/2006/relationships" r:id="rId8" tooltip="Chilren K.Vita Introduction Plan VIA"/>
          <a:extLst>
            <a:ext uri="{FF2B5EF4-FFF2-40B4-BE49-F238E27FC236}">
              <a16:creationId xmlns:a16="http://schemas.microsoft.com/office/drawing/2014/main" id="{9922F0F7-F54A-4131-BDBE-714C695A3631}"/>
            </a:ext>
          </a:extLst>
        </xdr:cNvPr>
        <xdr:cNvSpPr/>
      </xdr:nvSpPr>
      <xdr:spPr>
        <a:xfrm>
          <a:off x="11060430" y="2798445"/>
          <a:ext cx="2941320" cy="851534"/>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HCP guide:</a:t>
          </a:r>
          <a:r>
            <a:rPr lang="en-GB" sz="1300" b="1" baseline="0"/>
            <a:t> U</a:t>
          </a:r>
          <a:r>
            <a:rPr lang="en-GB" sz="1400" b="1"/>
            <a:t>se of K.Vita in the dietary management of CHILDREN with DRE,</a:t>
          </a:r>
          <a:r>
            <a:rPr lang="en-GB" sz="1300" b="1"/>
            <a:t> on VIA</a:t>
          </a:r>
        </a:p>
      </xdr:txBody>
    </xdr:sp>
    <xdr:clientData/>
  </xdr:twoCellAnchor>
  <xdr:twoCellAnchor>
    <xdr:from>
      <xdr:col>5</xdr:col>
      <xdr:colOff>133350</xdr:colOff>
      <xdr:row>2</xdr:row>
      <xdr:rowOff>2105024</xdr:rowOff>
    </xdr:from>
    <xdr:to>
      <xdr:col>9</xdr:col>
      <xdr:colOff>453390</xdr:colOff>
      <xdr:row>2</xdr:row>
      <xdr:rowOff>2964179</xdr:rowOff>
    </xdr:to>
    <xdr:sp macro="" textlink="">
      <xdr:nvSpPr>
        <xdr:cNvPr id="13" name="Rectangle: Rounded Corners 1">
          <a:hlinkClick xmlns:r="http://schemas.openxmlformats.org/officeDocument/2006/relationships" r:id="rId9" tooltip="Adults K.Vita Introduction Plan VIA"/>
          <a:extLst>
            <a:ext uri="{FF2B5EF4-FFF2-40B4-BE49-F238E27FC236}">
              <a16:creationId xmlns:a16="http://schemas.microsoft.com/office/drawing/2014/main" id="{29C9E6AC-199A-4AC1-938B-C6CA8E2E7D61}"/>
            </a:ext>
          </a:extLst>
        </xdr:cNvPr>
        <xdr:cNvSpPr/>
      </xdr:nvSpPr>
      <xdr:spPr>
        <a:xfrm>
          <a:off x="11068050" y="3781424"/>
          <a:ext cx="2910840" cy="859155"/>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HCP guide: U</a:t>
          </a:r>
          <a:r>
            <a:rPr lang="en-GB" sz="1400" b="1"/>
            <a:t>se of K.Vita in the dietary management of ADULTS with DRE,</a:t>
          </a:r>
          <a:r>
            <a:rPr lang="en-GB" sz="1300" b="1"/>
            <a:t> on VIA</a:t>
          </a:r>
        </a:p>
      </xdr:txBody>
    </xdr:sp>
    <xdr:clientData/>
  </xdr:twoCellAnchor>
  <xdr:twoCellAnchor>
    <xdr:from>
      <xdr:col>10</xdr:col>
      <xdr:colOff>97155</xdr:colOff>
      <xdr:row>2</xdr:row>
      <xdr:rowOff>1114425</xdr:rowOff>
    </xdr:from>
    <xdr:to>
      <xdr:col>14</xdr:col>
      <xdr:colOff>415290</xdr:colOff>
      <xdr:row>2</xdr:row>
      <xdr:rowOff>1975484</xdr:rowOff>
    </xdr:to>
    <xdr:sp macro="" textlink="">
      <xdr:nvSpPr>
        <xdr:cNvPr id="18" name="Rectangle: Rounded Corners 1">
          <a:hlinkClick xmlns:r="http://schemas.openxmlformats.org/officeDocument/2006/relationships" r:id="rId10" tooltip="Chilren K.Vita Introduction Plan VIA"/>
          <a:extLst>
            <a:ext uri="{FF2B5EF4-FFF2-40B4-BE49-F238E27FC236}">
              <a16:creationId xmlns:a16="http://schemas.microsoft.com/office/drawing/2014/main" id="{4E4E3CF0-A5B7-4A32-B266-73A151617C1C}"/>
            </a:ext>
          </a:extLst>
        </xdr:cNvPr>
        <xdr:cNvSpPr/>
      </xdr:nvSpPr>
      <xdr:spPr>
        <a:xfrm>
          <a:off x="14270355" y="2790825"/>
          <a:ext cx="2908935" cy="861059"/>
        </a:xfrm>
        <a:prstGeom prst="roundRect">
          <a:avLst/>
        </a:prstGeom>
        <a:solidFill>
          <a:srgbClr val="FFC2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300" b="1"/>
            <a:t>View the PATIENT resource:</a:t>
          </a:r>
          <a:r>
            <a:rPr lang="en-GB" sz="1300" b="1" baseline="0"/>
            <a:t> A guide for CHILDREN taking K.Vita, on VIA</a:t>
          </a:r>
          <a:endParaRPr lang="en-GB" sz="1300" b="1"/>
        </a:p>
      </xdr:txBody>
    </xdr:sp>
    <xdr:clientData/>
  </xdr:twoCellAnchor>
  <xdr:twoCellAnchor>
    <xdr:from>
      <xdr:col>10</xdr:col>
      <xdr:colOff>97155</xdr:colOff>
      <xdr:row>2</xdr:row>
      <xdr:rowOff>2089784</xdr:rowOff>
    </xdr:from>
    <xdr:to>
      <xdr:col>14</xdr:col>
      <xdr:colOff>421005</xdr:colOff>
      <xdr:row>2</xdr:row>
      <xdr:rowOff>2985134</xdr:rowOff>
    </xdr:to>
    <xdr:sp macro="" textlink="">
      <xdr:nvSpPr>
        <xdr:cNvPr id="19" name="Rectangle: Rounded Corners 1">
          <a:hlinkClick xmlns:r="http://schemas.openxmlformats.org/officeDocument/2006/relationships" r:id="rId11" tooltip="Adults K.Vita Introduction Plan VIA"/>
          <a:extLst>
            <a:ext uri="{FF2B5EF4-FFF2-40B4-BE49-F238E27FC236}">
              <a16:creationId xmlns:a16="http://schemas.microsoft.com/office/drawing/2014/main" id="{B4C828E0-1312-4B58-B6EB-56F9E34E73A2}"/>
            </a:ext>
          </a:extLst>
        </xdr:cNvPr>
        <xdr:cNvSpPr/>
      </xdr:nvSpPr>
      <xdr:spPr>
        <a:xfrm>
          <a:off x="14270355" y="3766184"/>
          <a:ext cx="2914650" cy="895350"/>
        </a:xfrm>
        <a:prstGeom prst="roundRect">
          <a:avLst/>
        </a:prstGeom>
        <a:solidFill>
          <a:srgbClr val="E746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lang="en-GB" sz="1300" b="1">
              <a:solidFill>
                <a:schemeClr val="lt1"/>
              </a:solidFill>
              <a:effectLst/>
              <a:latin typeface="+mn-lt"/>
              <a:ea typeface="+mn-ea"/>
              <a:cs typeface="+mn-cs"/>
            </a:rPr>
            <a:t>View the PATIENT resource:</a:t>
          </a:r>
          <a:r>
            <a:rPr lang="en-GB" sz="1300" b="1" baseline="0">
              <a:solidFill>
                <a:schemeClr val="lt1"/>
              </a:solidFill>
              <a:effectLst/>
              <a:latin typeface="+mn-lt"/>
              <a:ea typeface="+mn-ea"/>
              <a:cs typeface="+mn-cs"/>
            </a:rPr>
            <a:t> A guide for ADULT taking K.Vita, on VIA</a:t>
          </a:r>
          <a:endParaRPr lang="en-GB" sz="13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396241</xdr:colOff>
      <xdr:row>4</xdr:row>
      <xdr:rowOff>134620</xdr:rowOff>
    </xdr:from>
    <xdr:to>
      <xdr:col>15</xdr:col>
      <xdr:colOff>205742</xdr:colOff>
      <xdr:row>7</xdr:row>
      <xdr:rowOff>19050</xdr:rowOff>
    </xdr:to>
    <xdr:sp macro="" textlink="">
      <xdr:nvSpPr>
        <xdr:cNvPr id="7" name="Rectangle: Rounded Corners 1">
          <a:hlinkClick xmlns:r="http://schemas.openxmlformats.org/officeDocument/2006/relationships" r:id="rId1"/>
          <a:extLst>
            <a:ext uri="{FF2B5EF4-FFF2-40B4-BE49-F238E27FC236}">
              <a16:creationId xmlns:a16="http://schemas.microsoft.com/office/drawing/2014/main" id="{087B2A12-3BC1-3740-985A-23AD7ABD5F2D}"/>
            </a:ext>
          </a:extLst>
        </xdr:cNvPr>
        <xdr:cNvSpPr/>
      </xdr:nvSpPr>
      <xdr:spPr>
        <a:xfrm>
          <a:off x="7778116" y="1620520"/>
          <a:ext cx="2724151" cy="54165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lt1"/>
              </a:solidFill>
              <a:effectLst/>
              <a:latin typeface="+mn-lt"/>
              <a:ea typeface="+mn-ea"/>
              <a:cs typeface="+mn-cs"/>
            </a:rPr>
            <a:t>View</a:t>
          </a:r>
          <a:r>
            <a:rPr lang="en-GB" sz="1300" b="1" baseline="0">
              <a:solidFill>
                <a:schemeClr val="lt1"/>
              </a:solidFill>
              <a:effectLst/>
              <a:latin typeface="+mn-lt"/>
              <a:ea typeface="+mn-ea"/>
              <a:cs typeface="+mn-cs"/>
            </a:rPr>
            <a:t> Introduction Plan</a:t>
          </a:r>
          <a:endParaRPr lang="en-GB" sz="1300">
            <a:effectLst/>
          </a:endParaRPr>
        </a:p>
      </xdr:txBody>
    </xdr:sp>
    <xdr:clientData/>
  </xdr:twoCellAnchor>
  <xdr:twoCellAnchor editAs="oneCell">
    <xdr:from>
      <xdr:col>0</xdr:col>
      <xdr:colOff>243840</xdr:colOff>
      <xdr:row>0</xdr:row>
      <xdr:rowOff>211455</xdr:rowOff>
    </xdr:from>
    <xdr:to>
      <xdr:col>2</xdr:col>
      <xdr:colOff>97650</xdr:colOff>
      <xdr:row>0</xdr:row>
      <xdr:rowOff>683895</xdr:rowOff>
    </xdr:to>
    <xdr:pic>
      <xdr:nvPicPr>
        <xdr:cNvPr id="8" name="Picture 7">
          <a:hlinkClick xmlns:r="http://schemas.openxmlformats.org/officeDocument/2006/relationships" r:id="rId2"/>
          <a:extLst>
            <a:ext uri="{FF2B5EF4-FFF2-40B4-BE49-F238E27FC236}">
              <a16:creationId xmlns:a16="http://schemas.microsoft.com/office/drawing/2014/main" id="{EABF9A2F-0545-4901-9B59-4B0B5F76BF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840" y="211455"/>
          <a:ext cx="669710" cy="472440"/>
        </a:xfrm>
        <a:prstGeom prst="rect">
          <a:avLst/>
        </a:prstGeom>
      </xdr:spPr>
    </xdr:pic>
    <xdr:clientData/>
  </xdr:twoCellAnchor>
  <xdr:twoCellAnchor editAs="oneCell">
    <xdr:from>
      <xdr:col>14</xdr:col>
      <xdr:colOff>445770</xdr:colOff>
      <xdr:row>0</xdr:row>
      <xdr:rowOff>211606</xdr:rowOff>
    </xdr:from>
    <xdr:to>
      <xdr:col>16</xdr:col>
      <xdr:colOff>93345</xdr:colOff>
      <xdr:row>0</xdr:row>
      <xdr:rowOff>706976</xdr:rowOff>
    </xdr:to>
    <xdr:pic>
      <xdr:nvPicPr>
        <xdr:cNvPr id="9" name="Picture 8">
          <a:hlinkClick xmlns:r="http://schemas.openxmlformats.org/officeDocument/2006/relationships" r:id="rId4"/>
          <a:extLst>
            <a:ext uri="{FF2B5EF4-FFF2-40B4-BE49-F238E27FC236}">
              <a16:creationId xmlns:a16="http://schemas.microsoft.com/office/drawing/2014/main" id="{D1D9A38B-E00B-432E-89DE-E2AEA91E1E4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08670" y="211606"/>
          <a:ext cx="1070610" cy="491560"/>
        </a:xfrm>
        <a:prstGeom prst="rect">
          <a:avLst/>
        </a:prstGeom>
      </xdr:spPr>
    </xdr:pic>
    <xdr:clientData/>
  </xdr:twoCellAnchor>
  <xdr:twoCellAnchor editAs="oneCell">
    <xdr:from>
      <xdr:col>16</xdr:col>
      <xdr:colOff>85725</xdr:colOff>
      <xdr:row>0</xdr:row>
      <xdr:rowOff>78270</xdr:rowOff>
    </xdr:from>
    <xdr:to>
      <xdr:col>16</xdr:col>
      <xdr:colOff>550238</xdr:colOff>
      <xdr:row>0</xdr:row>
      <xdr:rowOff>896620</xdr:rowOff>
    </xdr:to>
    <xdr:pic>
      <xdr:nvPicPr>
        <xdr:cNvPr id="2" name="Picture 1">
          <a:extLst>
            <a:ext uri="{FF2B5EF4-FFF2-40B4-BE49-F238E27FC236}">
              <a16:creationId xmlns:a16="http://schemas.microsoft.com/office/drawing/2014/main" id="{67EF1142-D699-4A5E-80C3-A08B4639AB38}"/>
            </a:ext>
          </a:extLst>
        </xdr:cNvPr>
        <xdr:cNvPicPr>
          <a:picLocks noChangeAspect="1"/>
        </xdr:cNvPicPr>
      </xdr:nvPicPr>
      <xdr:blipFill>
        <a:blip xmlns:r="http://schemas.openxmlformats.org/officeDocument/2006/relationships" r:embed="rId6"/>
        <a:stretch>
          <a:fillRect/>
        </a:stretch>
      </xdr:blipFill>
      <xdr:spPr>
        <a:xfrm>
          <a:off x="10401300" y="78270"/>
          <a:ext cx="451813" cy="807555"/>
        </a:xfrm>
        <a:prstGeom prst="rect">
          <a:avLst/>
        </a:prstGeom>
      </xdr:spPr>
    </xdr:pic>
    <xdr:clientData/>
  </xdr:twoCellAnchor>
  <xdr:twoCellAnchor editAs="oneCell">
    <xdr:from>
      <xdr:col>3</xdr:col>
      <xdr:colOff>2871</xdr:colOff>
      <xdr:row>0</xdr:row>
      <xdr:rowOff>260289</xdr:rowOff>
    </xdr:from>
    <xdr:to>
      <xdr:col>3</xdr:col>
      <xdr:colOff>1219277</xdr:colOff>
      <xdr:row>0</xdr:row>
      <xdr:rowOff>592678</xdr:rowOff>
    </xdr:to>
    <xdr:pic>
      <xdr:nvPicPr>
        <xdr:cNvPr id="4" name="Picture 3">
          <a:extLst>
            <a:ext uri="{FF2B5EF4-FFF2-40B4-BE49-F238E27FC236}">
              <a16:creationId xmlns:a16="http://schemas.microsoft.com/office/drawing/2014/main" id="{DBF2268B-16AB-42C0-9687-A1827A6193C9}"/>
            </a:ext>
          </a:extLst>
        </xdr:cNvPr>
        <xdr:cNvPicPr>
          <a:picLocks noChangeAspect="1"/>
        </xdr:cNvPicPr>
      </xdr:nvPicPr>
      <xdr:blipFill rotWithShape="1">
        <a:blip xmlns:r="http://schemas.openxmlformats.org/officeDocument/2006/relationships" r:embed="rId7" cstate="print">
          <a:biLevel thresh="25000"/>
          <a:extLst>
            <a:ext uri="{28A0092B-C50C-407E-A947-70E740481C1C}">
              <a14:useLocalDpi xmlns:a14="http://schemas.microsoft.com/office/drawing/2010/main" val="0"/>
            </a:ext>
          </a:extLst>
        </a:blip>
        <a:srcRect t="76000"/>
        <a:stretch/>
      </xdr:blipFill>
      <xdr:spPr>
        <a:xfrm>
          <a:off x="1088721" y="260289"/>
          <a:ext cx="1216406" cy="328579"/>
        </a:xfrm>
        <a:prstGeom prst="rect">
          <a:avLst/>
        </a:prstGeom>
      </xdr:spPr>
    </xdr:pic>
    <xdr:clientData/>
  </xdr:twoCellAnchor>
  <xdr:twoCellAnchor>
    <xdr:from>
      <xdr:col>10</xdr:col>
      <xdr:colOff>400050</xdr:colOff>
      <xdr:row>1</xdr:row>
      <xdr:rowOff>102235</xdr:rowOff>
    </xdr:from>
    <xdr:to>
      <xdr:col>16</xdr:col>
      <xdr:colOff>0</xdr:colOff>
      <xdr:row>4</xdr:row>
      <xdr:rowOff>26670</xdr:rowOff>
    </xdr:to>
    <xdr:sp macro="" textlink="">
      <xdr:nvSpPr>
        <xdr:cNvPr id="10" name="Rectangle: Rounded Corners 1">
          <a:hlinkClick xmlns:r="http://schemas.openxmlformats.org/officeDocument/2006/relationships" r:id="rId8"/>
          <a:extLst>
            <a:ext uri="{FF2B5EF4-FFF2-40B4-BE49-F238E27FC236}">
              <a16:creationId xmlns:a16="http://schemas.microsoft.com/office/drawing/2014/main" id="{4360F4B9-E82C-418E-BBC8-58D7179A063B}"/>
            </a:ext>
          </a:extLst>
        </xdr:cNvPr>
        <xdr:cNvSpPr/>
      </xdr:nvSpPr>
      <xdr:spPr>
        <a:xfrm>
          <a:off x="7781925" y="1026160"/>
          <a:ext cx="1876425" cy="48641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lumMod val="50000"/>
                </a:schemeClr>
              </a:solidFill>
            </a:rPr>
            <a:t>Back to "How to Guide"</a:t>
          </a:r>
          <a:endParaRPr lang="en-GB" sz="1100">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116204</xdr:colOff>
      <xdr:row>4</xdr:row>
      <xdr:rowOff>142875</xdr:rowOff>
    </xdr:from>
    <xdr:to>
      <xdr:col>15</xdr:col>
      <xdr:colOff>161924</xdr:colOff>
      <xdr:row>7</xdr:row>
      <xdr:rowOff>49530</xdr:rowOff>
    </xdr:to>
    <xdr:sp macro="" textlink="">
      <xdr:nvSpPr>
        <xdr:cNvPr id="3" name="Rectangle: Rounded Corners 1">
          <a:hlinkClick xmlns:r="http://schemas.openxmlformats.org/officeDocument/2006/relationships" r:id="rId1"/>
          <a:extLst>
            <a:ext uri="{FF2B5EF4-FFF2-40B4-BE49-F238E27FC236}">
              <a16:creationId xmlns:a16="http://schemas.microsoft.com/office/drawing/2014/main" id="{20E99E9F-8156-418D-B6C1-A16893D7A2E8}"/>
            </a:ext>
          </a:extLst>
        </xdr:cNvPr>
        <xdr:cNvSpPr/>
      </xdr:nvSpPr>
      <xdr:spPr>
        <a:xfrm>
          <a:off x="7355204" y="1628775"/>
          <a:ext cx="1960245" cy="47815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solidFill>
            </a:rPr>
            <a:t>View</a:t>
          </a:r>
          <a:r>
            <a:rPr lang="en-GB" sz="1300" b="1" baseline="0">
              <a:solidFill>
                <a:schemeClr val="bg1"/>
              </a:solidFill>
            </a:rPr>
            <a:t> Introduction Plan</a:t>
          </a:r>
          <a:endParaRPr lang="en-GB" sz="1100"/>
        </a:p>
      </xdr:txBody>
    </xdr:sp>
    <xdr:clientData/>
  </xdr:twoCellAnchor>
  <xdr:twoCellAnchor editAs="oneCell">
    <xdr:from>
      <xdr:col>0</xdr:col>
      <xdr:colOff>110490</xdr:colOff>
      <xdr:row>0</xdr:row>
      <xdr:rowOff>220980</xdr:rowOff>
    </xdr:from>
    <xdr:to>
      <xdr:col>2</xdr:col>
      <xdr:colOff>18200</xdr:colOff>
      <xdr:row>0</xdr:row>
      <xdr:rowOff>706120</xdr:rowOff>
    </xdr:to>
    <xdr:pic>
      <xdr:nvPicPr>
        <xdr:cNvPr id="4" name="Picture 3">
          <a:hlinkClick xmlns:r="http://schemas.openxmlformats.org/officeDocument/2006/relationships" r:id="rId2"/>
          <a:extLst>
            <a:ext uri="{FF2B5EF4-FFF2-40B4-BE49-F238E27FC236}">
              <a16:creationId xmlns:a16="http://schemas.microsoft.com/office/drawing/2014/main" id="{DCFD9B52-DE76-4A9A-AC96-1AB390590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90" y="220980"/>
          <a:ext cx="669710" cy="472440"/>
        </a:xfrm>
        <a:prstGeom prst="rect">
          <a:avLst/>
        </a:prstGeom>
      </xdr:spPr>
    </xdr:pic>
    <xdr:clientData/>
  </xdr:twoCellAnchor>
  <xdr:twoCellAnchor editAs="oneCell">
    <xdr:from>
      <xdr:col>14</xdr:col>
      <xdr:colOff>447675</xdr:colOff>
      <xdr:row>0</xdr:row>
      <xdr:rowOff>202081</xdr:rowOff>
    </xdr:from>
    <xdr:to>
      <xdr:col>16</xdr:col>
      <xdr:colOff>249555</xdr:colOff>
      <xdr:row>0</xdr:row>
      <xdr:rowOff>706341</xdr:rowOff>
    </xdr:to>
    <xdr:pic>
      <xdr:nvPicPr>
        <xdr:cNvPr id="5" name="Picture 4">
          <a:hlinkClick xmlns:r="http://schemas.openxmlformats.org/officeDocument/2006/relationships" r:id="rId4"/>
          <a:extLst>
            <a:ext uri="{FF2B5EF4-FFF2-40B4-BE49-F238E27FC236}">
              <a16:creationId xmlns:a16="http://schemas.microsoft.com/office/drawing/2014/main" id="{5BF093E8-E4F9-4E1A-98F6-D02328BB81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225915" y="202081"/>
          <a:ext cx="1076325" cy="502990"/>
        </a:xfrm>
        <a:prstGeom prst="rect">
          <a:avLst/>
        </a:prstGeom>
      </xdr:spPr>
    </xdr:pic>
    <xdr:clientData/>
  </xdr:twoCellAnchor>
  <xdr:twoCellAnchor editAs="oneCell">
    <xdr:from>
      <xdr:col>16</xdr:col>
      <xdr:colOff>85725</xdr:colOff>
      <xdr:row>0</xdr:row>
      <xdr:rowOff>49696</xdr:rowOff>
    </xdr:from>
    <xdr:to>
      <xdr:col>16</xdr:col>
      <xdr:colOff>512804</xdr:colOff>
      <xdr:row>0</xdr:row>
      <xdr:rowOff>895350</xdr:rowOff>
    </xdr:to>
    <xdr:pic>
      <xdr:nvPicPr>
        <xdr:cNvPr id="6" name="Picture 5">
          <a:extLst>
            <a:ext uri="{FF2B5EF4-FFF2-40B4-BE49-F238E27FC236}">
              <a16:creationId xmlns:a16="http://schemas.microsoft.com/office/drawing/2014/main" id="{983D8AAC-F8C9-4081-9AFA-0F7FF301AB00}"/>
            </a:ext>
          </a:extLst>
        </xdr:cNvPr>
        <xdr:cNvPicPr>
          <a:picLocks noChangeAspect="1"/>
        </xdr:cNvPicPr>
      </xdr:nvPicPr>
      <xdr:blipFill>
        <a:blip xmlns:r="http://schemas.openxmlformats.org/officeDocument/2006/relationships" r:embed="rId6"/>
        <a:stretch>
          <a:fillRect/>
        </a:stretch>
      </xdr:blipFill>
      <xdr:spPr>
        <a:xfrm>
          <a:off x="10372725" y="49696"/>
          <a:ext cx="436604" cy="836129"/>
        </a:xfrm>
        <a:prstGeom prst="rect">
          <a:avLst/>
        </a:prstGeom>
      </xdr:spPr>
    </xdr:pic>
    <xdr:clientData/>
  </xdr:twoCellAnchor>
  <xdr:twoCellAnchor editAs="oneCell">
    <xdr:from>
      <xdr:col>3</xdr:col>
      <xdr:colOff>84074</xdr:colOff>
      <xdr:row>0</xdr:row>
      <xdr:rowOff>278130</xdr:rowOff>
    </xdr:from>
    <xdr:to>
      <xdr:col>3</xdr:col>
      <xdr:colOff>1373659</xdr:colOff>
      <xdr:row>0</xdr:row>
      <xdr:rowOff>607695</xdr:rowOff>
    </xdr:to>
    <xdr:pic>
      <xdr:nvPicPr>
        <xdr:cNvPr id="7" name="Picture 6">
          <a:extLst>
            <a:ext uri="{FF2B5EF4-FFF2-40B4-BE49-F238E27FC236}">
              <a16:creationId xmlns:a16="http://schemas.microsoft.com/office/drawing/2014/main" id="{C04BE6DC-38AB-4262-9E95-7755AC98EA52}"/>
            </a:ext>
          </a:extLst>
        </xdr:cNvPr>
        <xdr:cNvPicPr>
          <a:picLocks noChangeAspect="1"/>
        </xdr:cNvPicPr>
      </xdr:nvPicPr>
      <xdr:blipFill rotWithShape="1">
        <a:blip xmlns:r="http://schemas.openxmlformats.org/officeDocument/2006/relationships" r:embed="rId7" cstate="print">
          <a:biLevel thresh="25000"/>
          <a:extLst>
            <a:ext uri="{28A0092B-C50C-407E-A947-70E740481C1C}">
              <a14:useLocalDpi xmlns:a14="http://schemas.microsoft.com/office/drawing/2010/main" val="0"/>
            </a:ext>
          </a:extLst>
        </a:blip>
        <a:srcRect t="76000"/>
        <a:stretch/>
      </xdr:blipFill>
      <xdr:spPr>
        <a:xfrm>
          <a:off x="1103249" y="278130"/>
          <a:ext cx="1289585" cy="329565"/>
        </a:xfrm>
        <a:prstGeom prst="rect">
          <a:avLst/>
        </a:prstGeom>
      </xdr:spPr>
    </xdr:pic>
    <xdr:clientData/>
  </xdr:twoCellAnchor>
  <xdr:twoCellAnchor>
    <xdr:from>
      <xdr:col>10</xdr:col>
      <xdr:colOff>112396</xdr:colOff>
      <xdr:row>1</xdr:row>
      <xdr:rowOff>87631</xdr:rowOff>
    </xdr:from>
    <xdr:to>
      <xdr:col>15</xdr:col>
      <xdr:colOff>158116</xdr:colOff>
      <xdr:row>4</xdr:row>
      <xdr:rowOff>15241</xdr:rowOff>
    </xdr:to>
    <xdr:sp macro="" textlink="">
      <xdr:nvSpPr>
        <xdr:cNvPr id="8" name="Rectangle: Rounded Corners 1">
          <a:hlinkClick xmlns:r="http://schemas.openxmlformats.org/officeDocument/2006/relationships" r:id="rId8"/>
          <a:extLst>
            <a:ext uri="{FF2B5EF4-FFF2-40B4-BE49-F238E27FC236}">
              <a16:creationId xmlns:a16="http://schemas.microsoft.com/office/drawing/2014/main" id="{44A4F762-02F2-499F-A7C6-BFDAA35E43AB}"/>
            </a:ext>
          </a:extLst>
        </xdr:cNvPr>
        <xdr:cNvSpPr/>
      </xdr:nvSpPr>
      <xdr:spPr>
        <a:xfrm>
          <a:off x="7351396" y="1011556"/>
          <a:ext cx="1960245" cy="489585"/>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lumMod val="50000"/>
                </a:schemeClr>
              </a:solidFill>
            </a:rPr>
            <a:t>Back to "How to Guide"</a:t>
          </a:r>
          <a:endParaRPr lang="en-GB" sz="1100">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314324</xdr:colOff>
      <xdr:row>1</xdr:row>
      <xdr:rowOff>38100</xdr:rowOff>
    </xdr:from>
    <xdr:to>
      <xdr:col>7</xdr:col>
      <xdr:colOff>514349</xdr:colOff>
      <xdr:row>1</xdr:row>
      <xdr:rowOff>409576</xdr:rowOff>
    </xdr:to>
    <xdr:sp macro="" textlink="">
      <xdr:nvSpPr>
        <xdr:cNvPr id="2" name="Rectangle: Rounded Corners 1">
          <a:extLst>
            <a:ext uri="{FF2B5EF4-FFF2-40B4-BE49-F238E27FC236}">
              <a16:creationId xmlns:a16="http://schemas.microsoft.com/office/drawing/2014/main" id="{1D7BD8B5-1885-83A4-376B-1EA0E6A4474B}"/>
            </a:ext>
          </a:extLst>
        </xdr:cNvPr>
        <xdr:cNvSpPr/>
      </xdr:nvSpPr>
      <xdr:spPr>
        <a:xfrm>
          <a:off x="314324" y="95250"/>
          <a:ext cx="4086225" cy="371476"/>
        </a:xfrm>
        <a:prstGeom prst="roundRect">
          <a:avLst/>
        </a:prstGeom>
        <a:pattFill prst="pct30">
          <a:fgClr>
            <a:srgbClr val="E7460F"/>
          </a:fgClr>
          <a:bgClr>
            <a:srgbClr val="C0000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400" b="1">
              <a:solidFill>
                <a:schemeClr val="lt1"/>
              </a:solidFill>
              <a:effectLst/>
              <a:latin typeface="+mn-lt"/>
              <a:ea typeface="+mn-ea"/>
              <a:cs typeface="+mn-cs"/>
            </a:rPr>
            <a:t>Please select</a:t>
          </a:r>
          <a:r>
            <a:rPr lang="en-GB" sz="1400" b="1" baseline="0">
              <a:solidFill>
                <a:schemeClr val="lt1"/>
              </a:solidFill>
              <a:effectLst/>
              <a:latin typeface="+mn-lt"/>
              <a:ea typeface="+mn-ea"/>
              <a:cs typeface="+mn-cs"/>
            </a:rPr>
            <a:t> which calculator you are printing from:</a:t>
          </a:r>
          <a:endParaRPr lang="en-GB" sz="1400">
            <a:effectLst/>
          </a:endParaRPr>
        </a:p>
      </xdr:txBody>
    </xdr:sp>
    <xdr:clientData/>
  </xdr:twoCellAnchor>
  <xdr:twoCellAnchor>
    <xdr:from>
      <xdr:col>15</xdr:col>
      <xdr:colOff>305434</xdr:colOff>
      <xdr:row>7</xdr:row>
      <xdr:rowOff>85725</xdr:rowOff>
    </xdr:from>
    <xdr:to>
      <xdr:col>19</xdr:col>
      <xdr:colOff>260984</xdr:colOff>
      <xdr:row>9</xdr:row>
      <xdr:rowOff>94615</xdr:rowOff>
    </xdr:to>
    <xdr:sp macro="" textlink="">
      <xdr:nvSpPr>
        <xdr:cNvPr id="3" name="Rectangle: Rounded Corners 1">
          <a:hlinkClick xmlns:r="http://schemas.openxmlformats.org/officeDocument/2006/relationships" r:id="rId1"/>
          <a:extLst>
            <a:ext uri="{FF2B5EF4-FFF2-40B4-BE49-F238E27FC236}">
              <a16:creationId xmlns:a16="http://schemas.microsoft.com/office/drawing/2014/main" id="{1EFD40D9-D94B-E34D-B8C8-7258831CE477}"/>
            </a:ext>
          </a:extLst>
        </xdr:cNvPr>
        <xdr:cNvSpPr/>
      </xdr:nvSpPr>
      <xdr:spPr>
        <a:xfrm>
          <a:off x="8782684" y="1543050"/>
          <a:ext cx="257492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CHILDREN'S Calculator</a:t>
          </a:r>
        </a:p>
      </xdr:txBody>
    </xdr:sp>
    <xdr:clientData/>
  </xdr:twoCellAnchor>
  <xdr:twoCellAnchor editAs="oneCell">
    <xdr:from>
      <xdr:col>13</xdr:col>
      <xdr:colOff>390525</xdr:colOff>
      <xdr:row>3</xdr:row>
      <xdr:rowOff>68579</xdr:rowOff>
    </xdr:from>
    <xdr:to>
      <xdr:col>14</xdr:col>
      <xdr:colOff>209550</xdr:colOff>
      <xdr:row>3</xdr:row>
      <xdr:rowOff>740765</xdr:rowOff>
    </xdr:to>
    <xdr:pic>
      <xdr:nvPicPr>
        <xdr:cNvPr id="5" name="Picture 4">
          <a:extLst>
            <a:ext uri="{FF2B5EF4-FFF2-40B4-BE49-F238E27FC236}">
              <a16:creationId xmlns:a16="http://schemas.microsoft.com/office/drawing/2014/main" id="{145668E4-50B8-42FA-AF9C-FDE591047D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795"/>
        <a:stretch/>
      </xdr:blipFill>
      <xdr:spPr>
        <a:xfrm>
          <a:off x="8277225" y="668654"/>
          <a:ext cx="533400" cy="662661"/>
        </a:xfrm>
        <a:prstGeom prst="rect">
          <a:avLst/>
        </a:prstGeom>
      </xdr:spPr>
    </xdr:pic>
    <xdr:clientData/>
  </xdr:twoCellAnchor>
  <xdr:twoCellAnchor>
    <xdr:from>
      <xdr:col>15</xdr:col>
      <xdr:colOff>292099</xdr:colOff>
      <xdr:row>9</xdr:row>
      <xdr:rowOff>209550</xdr:rowOff>
    </xdr:from>
    <xdr:to>
      <xdr:col>19</xdr:col>
      <xdr:colOff>251459</xdr:colOff>
      <xdr:row>12</xdr:row>
      <xdr:rowOff>8890</xdr:rowOff>
    </xdr:to>
    <xdr:sp macro="" textlink="">
      <xdr:nvSpPr>
        <xdr:cNvPr id="7" name="Rectangle: Rounded Corners 1">
          <a:hlinkClick xmlns:r="http://schemas.openxmlformats.org/officeDocument/2006/relationships" r:id="rId3"/>
          <a:extLst>
            <a:ext uri="{FF2B5EF4-FFF2-40B4-BE49-F238E27FC236}">
              <a16:creationId xmlns:a16="http://schemas.microsoft.com/office/drawing/2014/main" id="{0E8B4AC6-853D-46E8-B87D-69EDA712FC88}"/>
            </a:ext>
          </a:extLst>
        </xdr:cNvPr>
        <xdr:cNvSpPr/>
      </xdr:nvSpPr>
      <xdr:spPr>
        <a:xfrm>
          <a:off x="8769349" y="2171700"/>
          <a:ext cx="257873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ADULT Calculator</a:t>
          </a:r>
        </a:p>
      </xdr:txBody>
    </xdr:sp>
    <xdr:clientData/>
  </xdr:twoCellAnchor>
  <xdr:twoCellAnchor>
    <xdr:from>
      <xdr:col>15</xdr:col>
      <xdr:colOff>274954</xdr:colOff>
      <xdr:row>14</xdr:row>
      <xdr:rowOff>352424</xdr:rowOff>
    </xdr:from>
    <xdr:to>
      <xdr:col>19</xdr:col>
      <xdr:colOff>232409</xdr:colOff>
      <xdr:row>16</xdr:row>
      <xdr:rowOff>293369</xdr:rowOff>
    </xdr:to>
    <xdr:sp macro="" textlink="">
      <xdr:nvSpPr>
        <xdr:cNvPr id="6" name="Rectangle: Rounded Corners 1">
          <a:hlinkClick xmlns:r="http://schemas.openxmlformats.org/officeDocument/2006/relationships" r:id="rId4"/>
          <a:extLst>
            <a:ext uri="{FF2B5EF4-FFF2-40B4-BE49-F238E27FC236}">
              <a16:creationId xmlns:a16="http://schemas.microsoft.com/office/drawing/2014/main" id="{8C4EAA42-8AE2-4D0B-BE51-FAA7B45596C6}"/>
            </a:ext>
          </a:extLst>
        </xdr:cNvPr>
        <xdr:cNvSpPr/>
      </xdr:nvSpPr>
      <xdr:spPr>
        <a:xfrm>
          <a:off x="8999854" y="3514724"/>
          <a:ext cx="2653030" cy="721995"/>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3 - 4</a:t>
          </a:r>
          <a:endParaRPr lang="en-GB" sz="1300" b="1"/>
        </a:p>
      </xdr:txBody>
    </xdr:sp>
    <xdr:clientData/>
  </xdr:twoCellAnchor>
  <xdr:twoCellAnchor>
    <xdr:from>
      <xdr:col>15</xdr:col>
      <xdr:colOff>273049</xdr:colOff>
      <xdr:row>17</xdr:row>
      <xdr:rowOff>171450</xdr:rowOff>
    </xdr:from>
    <xdr:to>
      <xdr:col>19</xdr:col>
      <xdr:colOff>232409</xdr:colOff>
      <xdr:row>19</xdr:row>
      <xdr:rowOff>228600</xdr:rowOff>
    </xdr:to>
    <xdr:sp macro="" textlink="">
      <xdr:nvSpPr>
        <xdr:cNvPr id="8" name="Rectangle: Rounded Corners 1">
          <a:hlinkClick xmlns:r="http://schemas.openxmlformats.org/officeDocument/2006/relationships" r:id="rId5"/>
          <a:extLst>
            <a:ext uri="{FF2B5EF4-FFF2-40B4-BE49-F238E27FC236}">
              <a16:creationId xmlns:a16="http://schemas.microsoft.com/office/drawing/2014/main" id="{E1DC546F-1F19-458D-AD39-9C8E99A32378}"/>
            </a:ext>
          </a:extLst>
        </xdr:cNvPr>
        <xdr:cNvSpPr/>
      </xdr:nvSpPr>
      <xdr:spPr>
        <a:xfrm>
          <a:off x="8750299" y="40862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5 - 6</a:t>
          </a:r>
          <a:endParaRPr lang="en-GB" sz="1300" b="1"/>
        </a:p>
      </xdr:txBody>
    </xdr:sp>
    <xdr:clientData/>
  </xdr:twoCellAnchor>
  <xdr:twoCellAnchor>
    <xdr:from>
      <xdr:col>15</xdr:col>
      <xdr:colOff>273049</xdr:colOff>
      <xdr:row>20</xdr:row>
      <xdr:rowOff>123825</xdr:rowOff>
    </xdr:from>
    <xdr:to>
      <xdr:col>19</xdr:col>
      <xdr:colOff>232409</xdr:colOff>
      <xdr:row>22</xdr:row>
      <xdr:rowOff>180975</xdr:rowOff>
    </xdr:to>
    <xdr:sp macro="" textlink="">
      <xdr:nvSpPr>
        <xdr:cNvPr id="10" name="Rectangle: Rounded Corners 1">
          <a:hlinkClick xmlns:r="http://schemas.openxmlformats.org/officeDocument/2006/relationships" r:id="rId6"/>
          <a:extLst>
            <a:ext uri="{FF2B5EF4-FFF2-40B4-BE49-F238E27FC236}">
              <a16:creationId xmlns:a16="http://schemas.microsoft.com/office/drawing/2014/main" id="{B408AAA6-FC48-4D17-AC85-1756A6E903FA}"/>
            </a:ext>
          </a:extLst>
        </xdr:cNvPr>
        <xdr:cNvSpPr/>
      </xdr:nvSpPr>
      <xdr:spPr>
        <a:xfrm>
          <a:off x="8750299" y="49530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7 - 8</a:t>
          </a:r>
          <a:endParaRPr lang="en-GB" sz="1300" b="1"/>
        </a:p>
      </xdr:txBody>
    </xdr:sp>
    <xdr:clientData/>
  </xdr:twoCellAnchor>
  <xdr:twoCellAnchor>
    <xdr:from>
      <xdr:col>15</xdr:col>
      <xdr:colOff>295275</xdr:colOff>
      <xdr:row>27</xdr:row>
      <xdr:rowOff>57150</xdr:rowOff>
    </xdr:from>
    <xdr:to>
      <xdr:col>19</xdr:col>
      <xdr:colOff>247015</xdr:colOff>
      <xdr:row>30</xdr:row>
      <xdr:rowOff>192405</xdr:rowOff>
    </xdr:to>
    <xdr:sp macro="" textlink="">
      <xdr:nvSpPr>
        <xdr:cNvPr id="9" name="Rectangle: Rounded Corners 1">
          <a:hlinkClick xmlns:r="http://schemas.openxmlformats.org/officeDocument/2006/relationships" r:id="rId7"/>
          <a:extLst>
            <a:ext uri="{FF2B5EF4-FFF2-40B4-BE49-F238E27FC236}">
              <a16:creationId xmlns:a16="http://schemas.microsoft.com/office/drawing/2014/main" id="{4A61DCCA-5E27-484A-8CF4-074520FDFBDF}"/>
            </a:ext>
          </a:extLst>
        </xdr:cNvPr>
        <xdr:cNvSpPr/>
      </xdr:nvSpPr>
      <xdr:spPr>
        <a:xfrm>
          <a:off x="9020175" y="7353300"/>
          <a:ext cx="2647315" cy="1049655"/>
        </a:xfrm>
        <a:prstGeom prst="roundRect">
          <a:avLst/>
        </a:prstGeom>
        <a:solidFill>
          <a:srgbClr val="FF820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Information about Vitaflo deliveries (Vitaflo to You)</a:t>
          </a:r>
        </a:p>
      </xdr:txBody>
    </xdr:sp>
    <xdr:clientData/>
  </xdr:twoCellAnchor>
  <xdr:twoCellAnchor editAs="oneCell">
    <xdr:from>
      <xdr:col>0</xdr:col>
      <xdr:colOff>57149</xdr:colOff>
      <xdr:row>3</xdr:row>
      <xdr:rowOff>76200</xdr:rowOff>
    </xdr:from>
    <xdr:to>
      <xdr:col>0</xdr:col>
      <xdr:colOff>895988</xdr:colOff>
      <xdr:row>3</xdr:row>
      <xdr:rowOff>685800</xdr:rowOff>
    </xdr:to>
    <xdr:pic>
      <xdr:nvPicPr>
        <xdr:cNvPr id="4" name="Picture 3">
          <a:hlinkClick xmlns:r="http://schemas.openxmlformats.org/officeDocument/2006/relationships" r:id="rId8"/>
          <a:extLst>
            <a:ext uri="{FF2B5EF4-FFF2-40B4-BE49-F238E27FC236}">
              <a16:creationId xmlns:a16="http://schemas.microsoft.com/office/drawing/2014/main" id="{6B62287A-CCD6-4FD4-8AA0-10A2ACAEB907}"/>
            </a:ext>
          </a:extLst>
        </xdr:cNvPr>
        <xdr:cNvPicPr>
          <a:picLocks noChangeAspect="1"/>
        </xdr:cNvPicPr>
      </xdr:nvPicPr>
      <xdr:blipFill>
        <a:blip xmlns:r="http://schemas.openxmlformats.org/officeDocument/2006/relationships" r:embed="rId9" cstate="print">
          <a:duotone>
            <a:prstClr val="black"/>
            <a:schemeClr val="accent2">
              <a:tint val="45000"/>
              <a:satMod val="400000"/>
            </a:schemeClr>
          </a:duotone>
          <a:extLst>
            <a:ext uri="{28A0092B-C50C-407E-A947-70E740481C1C}">
              <a14:useLocalDpi xmlns:a14="http://schemas.microsoft.com/office/drawing/2010/main" val="0"/>
            </a:ext>
          </a:extLst>
        </a:blip>
        <a:stretch>
          <a:fillRect/>
        </a:stretch>
      </xdr:blipFill>
      <xdr:spPr>
        <a:xfrm>
          <a:off x="57149" y="676275"/>
          <a:ext cx="838839"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398145</xdr:colOff>
      <xdr:row>0</xdr:row>
      <xdr:rowOff>708249</xdr:rowOff>
    </xdr:to>
    <xdr:pic>
      <xdr:nvPicPr>
        <xdr:cNvPr id="3" name="Picture 2">
          <a:extLst>
            <a:ext uri="{FF2B5EF4-FFF2-40B4-BE49-F238E27FC236}">
              <a16:creationId xmlns:a16="http://schemas.microsoft.com/office/drawing/2014/main" id="{9894BBA8-EAB8-435A-979E-8652DFA525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42925" cy="651099"/>
        </a:xfrm>
        <a:prstGeom prst="rect">
          <a:avLst/>
        </a:prstGeom>
      </xdr:spPr>
    </xdr:pic>
    <xdr:clientData/>
  </xdr:twoCellAnchor>
  <xdr:twoCellAnchor>
    <xdr:from>
      <xdr:col>15</xdr:col>
      <xdr:colOff>266700</xdr:colOff>
      <xdr:row>11</xdr:row>
      <xdr:rowOff>28575</xdr:rowOff>
    </xdr:from>
    <xdr:to>
      <xdr:col>19</xdr:col>
      <xdr:colOff>521335</xdr:colOff>
      <xdr:row>14</xdr:row>
      <xdr:rowOff>0</xdr:rowOff>
    </xdr:to>
    <xdr:sp macro="" textlink="">
      <xdr:nvSpPr>
        <xdr:cNvPr id="10" name="Rectangle: Rounded Corners 1">
          <a:hlinkClick xmlns:r="http://schemas.openxmlformats.org/officeDocument/2006/relationships" r:id="rId2"/>
          <a:extLst>
            <a:ext uri="{FF2B5EF4-FFF2-40B4-BE49-F238E27FC236}">
              <a16:creationId xmlns:a16="http://schemas.microsoft.com/office/drawing/2014/main" id="{9E234AFE-81D1-4512-80AE-EDD6CCE3E48A}"/>
            </a:ext>
          </a:extLst>
        </xdr:cNvPr>
        <xdr:cNvSpPr/>
      </xdr:nvSpPr>
      <xdr:spPr>
        <a:xfrm>
          <a:off x="8743950" y="318135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1 - 2</a:t>
          </a:r>
          <a:endParaRPr lang="en-GB" sz="1300" b="1"/>
        </a:p>
      </xdr:txBody>
    </xdr:sp>
    <xdr:clientData/>
  </xdr:twoCellAnchor>
  <xdr:twoCellAnchor>
    <xdr:from>
      <xdr:col>15</xdr:col>
      <xdr:colOff>266700</xdr:colOff>
      <xdr:row>14</xdr:row>
      <xdr:rowOff>180975</xdr:rowOff>
    </xdr:from>
    <xdr:to>
      <xdr:col>19</xdr:col>
      <xdr:colOff>521335</xdr:colOff>
      <xdr:row>16</xdr:row>
      <xdr:rowOff>238125</xdr:rowOff>
    </xdr:to>
    <xdr:sp macro="" textlink="">
      <xdr:nvSpPr>
        <xdr:cNvPr id="11" name="Rectangle: Rounded Corners 1">
          <a:hlinkClick xmlns:r="http://schemas.openxmlformats.org/officeDocument/2006/relationships" r:id="rId3"/>
          <a:extLst>
            <a:ext uri="{FF2B5EF4-FFF2-40B4-BE49-F238E27FC236}">
              <a16:creationId xmlns:a16="http://schemas.microsoft.com/office/drawing/2014/main" id="{17448944-6BF2-4BD2-BBBA-66A9312D90CD}"/>
            </a:ext>
          </a:extLst>
        </xdr:cNvPr>
        <xdr:cNvSpPr/>
      </xdr:nvSpPr>
      <xdr:spPr>
        <a:xfrm>
          <a:off x="8743950" y="402907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5 - 6</a:t>
          </a:r>
          <a:endParaRPr lang="en-GB" sz="1300" b="1"/>
        </a:p>
      </xdr:txBody>
    </xdr:sp>
    <xdr:clientData/>
  </xdr:twoCellAnchor>
  <xdr:twoCellAnchor>
    <xdr:from>
      <xdr:col>15</xdr:col>
      <xdr:colOff>266700</xdr:colOff>
      <xdr:row>17</xdr:row>
      <xdr:rowOff>133350</xdr:rowOff>
    </xdr:from>
    <xdr:to>
      <xdr:col>19</xdr:col>
      <xdr:colOff>521335</xdr:colOff>
      <xdr:row>19</xdr:row>
      <xdr:rowOff>190500</xdr:rowOff>
    </xdr:to>
    <xdr:sp macro="" textlink="">
      <xdr:nvSpPr>
        <xdr:cNvPr id="12" name="Rectangle: Rounded Corners 1">
          <a:hlinkClick xmlns:r="http://schemas.openxmlformats.org/officeDocument/2006/relationships" r:id="rId4"/>
          <a:extLst>
            <a:ext uri="{FF2B5EF4-FFF2-40B4-BE49-F238E27FC236}">
              <a16:creationId xmlns:a16="http://schemas.microsoft.com/office/drawing/2014/main" id="{8C89DB72-E2D4-420C-8FC7-51BCBF218B12}"/>
            </a:ext>
          </a:extLst>
        </xdr:cNvPr>
        <xdr:cNvSpPr/>
      </xdr:nvSpPr>
      <xdr:spPr>
        <a:xfrm>
          <a:off x="8743950" y="489585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7 - 8</a:t>
          </a:r>
          <a:endParaRPr lang="en-GB" sz="1300" b="1"/>
        </a:p>
      </xdr:txBody>
    </xdr:sp>
    <xdr:clientData/>
  </xdr:twoCellAnchor>
  <xdr:twoCellAnchor>
    <xdr:from>
      <xdr:col>15</xdr:col>
      <xdr:colOff>289560</xdr:colOff>
      <xdr:row>1</xdr:row>
      <xdr:rowOff>19050</xdr:rowOff>
    </xdr:from>
    <xdr:to>
      <xdr:col>19</xdr:col>
      <xdr:colOff>540385</xdr:colOff>
      <xdr:row>3</xdr:row>
      <xdr:rowOff>37465</xdr:rowOff>
    </xdr:to>
    <xdr:sp macro="" textlink="">
      <xdr:nvSpPr>
        <xdr:cNvPr id="13" name="Rectangle: Rounded Corners 1">
          <a:hlinkClick xmlns:r="http://schemas.openxmlformats.org/officeDocument/2006/relationships" r:id="rId5"/>
          <a:extLst>
            <a:ext uri="{FF2B5EF4-FFF2-40B4-BE49-F238E27FC236}">
              <a16:creationId xmlns:a16="http://schemas.microsoft.com/office/drawing/2014/main" id="{1194B26C-A659-4D10-A254-E85CAB17A571}"/>
            </a:ext>
          </a:extLst>
        </xdr:cNvPr>
        <xdr:cNvSpPr/>
      </xdr:nvSpPr>
      <xdr:spPr>
        <a:xfrm>
          <a:off x="8766810" y="742950"/>
          <a:ext cx="257492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CHILDREN'S Calculator</a:t>
          </a:r>
        </a:p>
      </xdr:txBody>
    </xdr:sp>
    <xdr:clientData/>
  </xdr:twoCellAnchor>
  <xdr:twoCellAnchor>
    <xdr:from>
      <xdr:col>15</xdr:col>
      <xdr:colOff>276225</xdr:colOff>
      <xdr:row>3</xdr:row>
      <xdr:rowOff>152400</xdr:rowOff>
    </xdr:from>
    <xdr:to>
      <xdr:col>19</xdr:col>
      <xdr:colOff>530860</xdr:colOff>
      <xdr:row>5</xdr:row>
      <xdr:rowOff>161290</xdr:rowOff>
    </xdr:to>
    <xdr:sp macro="" textlink="">
      <xdr:nvSpPr>
        <xdr:cNvPr id="14" name="Rectangle: Rounded Corners 1">
          <a:hlinkClick xmlns:r="http://schemas.openxmlformats.org/officeDocument/2006/relationships" r:id="rId6"/>
          <a:extLst>
            <a:ext uri="{FF2B5EF4-FFF2-40B4-BE49-F238E27FC236}">
              <a16:creationId xmlns:a16="http://schemas.microsoft.com/office/drawing/2014/main" id="{B3D711AB-5717-4304-A015-6C977CCFDB07}"/>
            </a:ext>
          </a:extLst>
        </xdr:cNvPr>
        <xdr:cNvSpPr/>
      </xdr:nvSpPr>
      <xdr:spPr>
        <a:xfrm>
          <a:off x="8753475" y="1371600"/>
          <a:ext cx="257873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ADULT Calculator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398145</xdr:colOff>
      <xdr:row>0</xdr:row>
      <xdr:rowOff>714599</xdr:rowOff>
    </xdr:to>
    <xdr:pic>
      <xdr:nvPicPr>
        <xdr:cNvPr id="3" name="Picture 2">
          <a:extLst>
            <a:ext uri="{FF2B5EF4-FFF2-40B4-BE49-F238E27FC236}">
              <a16:creationId xmlns:a16="http://schemas.microsoft.com/office/drawing/2014/main" id="{6FCBB245-F555-461A-A759-C4F752BCA7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42925" cy="651099"/>
        </a:xfrm>
        <a:prstGeom prst="rect">
          <a:avLst/>
        </a:prstGeom>
      </xdr:spPr>
    </xdr:pic>
    <xdr:clientData/>
  </xdr:twoCellAnchor>
  <xdr:twoCellAnchor>
    <xdr:from>
      <xdr:col>15</xdr:col>
      <xdr:colOff>276225</xdr:colOff>
      <xdr:row>10</xdr:row>
      <xdr:rowOff>171450</xdr:rowOff>
    </xdr:from>
    <xdr:to>
      <xdr:col>19</xdr:col>
      <xdr:colOff>530860</xdr:colOff>
      <xdr:row>13</xdr:row>
      <xdr:rowOff>209550</xdr:rowOff>
    </xdr:to>
    <xdr:sp macro="" textlink="">
      <xdr:nvSpPr>
        <xdr:cNvPr id="6" name="Rectangle: Rounded Corners 1">
          <a:hlinkClick xmlns:r="http://schemas.openxmlformats.org/officeDocument/2006/relationships" r:id="rId2"/>
          <a:extLst>
            <a:ext uri="{FF2B5EF4-FFF2-40B4-BE49-F238E27FC236}">
              <a16:creationId xmlns:a16="http://schemas.microsoft.com/office/drawing/2014/main" id="{82B677A1-E0CC-4D48-B841-93C3C4A89A2B}"/>
            </a:ext>
          </a:extLst>
        </xdr:cNvPr>
        <xdr:cNvSpPr/>
      </xdr:nvSpPr>
      <xdr:spPr>
        <a:xfrm>
          <a:off x="8753475" y="30861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1 - 2</a:t>
          </a:r>
          <a:endParaRPr lang="en-GB" sz="1300" b="1"/>
        </a:p>
      </xdr:txBody>
    </xdr:sp>
    <xdr:clientData/>
  </xdr:twoCellAnchor>
  <xdr:twoCellAnchor>
    <xdr:from>
      <xdr:col>15</xdr:col>
      <xdr:colOff>276225</xdr:colOff>
      <xdr:row>14</xdr:row>
      <xdr:rowOff>85725</xdr:rowOff>
    </xdr:from>
    <xdr:to>
      <xdr:col>19</xdr:col>
      <xdr:colOff>530860</xdr:colOff>
      <xdr:row>16</xdr:row>
      <xdr:rowOff>142875</xdr:rowOff>
    </xdr:to>
    <xdr:sp macro="" textlink="">
      <xdr:nvSpPr>
        <xdr:cNvPr id="9" name="Rectangle: Rounded Corners 1">
          <a:hlinkClick xmlns:r="http://schemas.openxmlformats.org/officeDocument/2006/relationships" r:id="rId3"/>
          <a:extLst>
            <a:ext uri="{FF2B5EF4-FFF2-40B4-BE49-F238E27FC236}">
              <a16:creationId xmlns:a16="http://schemas.microsoft.com/office/drawing/2014/main" id="{FDA6BDF6-9CCB-4677-A13C-AE2E85465C43}"/>
            </a:ext>
          </a:extLst>
        </xdr:cNvPr>
        <xdr:cNvSpPr/>
      </xdr:nvSpPr>
      <xdr:spPr>
        <a:xfrm>
          <a:off x="8753475" y="39338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3 - 4</a:t>
          </a:r>
          <a:endParaRPr lang="en-GB" sz="1300" b="1"/>
        </a:p>
      </xdr:txBody>
    </xdr:sp>
    <xdr:clientData/>
  </xdr:twoCellAnchor>
  <xdr:twoCellAnchor>
    <xdr:from>
      <xdr:col>15</xdr:col>
      <xdr:colOff>276225</xdr:colOff>
      <xdr:row>17</xdr:row>
      <xdr:rowOff>38100</xdr:rowOff>
    </xdr:from>
    <xdr:to>
      <xdr:col>19</xdr:col>
      <xdr:colOff>530860</xdr:colOff>
      <xdr:row>19</xdr:row>
      <xdr:rowOff>95250</xdr:rowOff>
    </xdr:to>
    <xdr:sp macro="" textlink="">
      <xdr:nvSpPr>
        <xdr:cNvPr id="10" name="Rectangle: Rounded Corners 1">
          <a:hlinkClick xmlns:r="http://schemas.openxmlformats.org/officeDocument/2006/relationships" r:id="rId4"/>
          <a:extLst>
            <a:ext uri="{FF2B5EF4-FFF2-40B4-BE49-F238E27FC236}">
              <a16:creationId xmlns:a16="http://schemas.microsoft.com/office/drawing/2014/main" id="{1EF88C0A-F871-44AB-90D2-03A87E219845}"/>
            </a:ext>
          </a:extLst>
        </xdr:cNvPr>
        <xdr:cNvSpPr/>
      </xdr:nvSpPr>
      <xdr:spPr>
        <a:xfrm>
          <a:off x="8753475" y="48006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7 - 8</a:t>
          </a:r>
          <a:endParaRPr lang="en-GB" sz="1300" b="1"/>
        </a:p>
      </xdr:txBody>
    </xdr:sp>
    <xdr:clientData/>
  </xdr:twoCellAnchor>
  <xdr:twoCellAnchor>
    <xdr:from>
      <xdr:col>15</xdr:col>
      <xdr:colOff>299085</xdr:colOff>
      <xdr:row>1</xdr:row>
      <xdr:rowOff>19050</xdr:rowOff>
    </xdr:from>
    <xdr:to>
      <xdr:col>19</xdr:col>
      <xdr:colOff>549910</xdr:colOff>
      <xdr:row>3</xdr:row>
      <xdr:rowOff>37465</xdr:rowOff>
    </xdr:to>
    <xdr:sp macro="" textlink="">
      <xdr:nvSpPr>
        <xdr:cNvPr id="11" name="Rectangle: Rounded Corners 1">
          <a:hlinkClick xmlns:r="http://schemas.openxmlformats.org/officeDocument/2006/relationships" r:id="rId5"/>
          <a:extLst>
            <a:ext uri="{FF2B5EF4-FFF2-40B4-BE49-F238E27FC236}">
              <a16:creationId xmlns:a16="http://schemas.microsoft.com/office/drawing/2014/main" id="{54C619AA-5E72-495E-BF74-1EA4823E827B}"/>
            </a:ext>
          </a:extLst>
        </xdr:cNvPr>
        <xdr:cNvSpPr/>
      </xdr:nvSpPr>
      <xdr:spPr>
        <a:xfrm>
          <a:off x="8776335" y="742950"/>
          <a:ext cx="257492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CHILDREN'S Calculator</a:t>
          </a:r>
        </a:p>
      </xdr:txBody>
    </xdr:sp>
    <xdr:clientData/>
  </xdr:twoCellAnchor>
  <xdr:twoCellAnchor>
    <xdr:from>
      <xdr:col>15</xdr:col>
      <xdr:colOff>285750</xdr:colOff>
      <xdr:row>3</xdr:row>
      <xdr:rowOff>152400</xdr:rowOff>
    </xdr:from>
    <xdr:to>
      <xdr:col>19</xdr:col>
      <xdr:colOff>540385</xdr:colOff>
      <xdr:row>5</xdr:row>
      <xdr:rowOff>161290</xdr:rowOff>
    </xdr:to>
    <xdr:sp macro="" textlink="">
      <xdr:nvSpPr>
        <xdr:cNvPr id="12" name="Rectangle: Rounded Corners 1">
          <a:hlinkClick xmlns:r="http://schemas.openxmlformats.org/officeDocument/2006/relationships" r:id="rId6"/>
          <a:extLst>
            <a:ext uri="{FF2B5EF4-FFF2-40B4-BE49-F238E27FC236}">
              <a16:creationId xmlns:a16="http://schemas.microsoft.com/office/drawing/2014/main" id="{376594A0-4251-470E-B395-B5F460548C8F}"/>
            </a:ext>
          </a:extLst>
        </xdr:cNvPr>
        <xdr:cNvSpPr/>
      </xdr:nvSpPr>
      <xdr:spPr>
        <a:xfrm>
          <a:off x="8763000" y="1371600"/>
          <a:ext cx="257873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ADULT Calculator</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2</xdr:col>
      <xdr:colOff>401955</xdr:colOff>
      <xdr:row>0</xdr:row>
      <xdr:rowOff>704439</xdr:rowOff>
    </xdr:to>
    <xdr:pic>
      <xdr:nvPicPr>
        <xdr:cNvPr id="3" name="Picture 2">
          <a:extLst>
            <a:ext uri="{FF2B5EF4-FFF2-40B4-BE49-F238E27FC236}">
              <a16:creationId xmlns:a16="http://schemas.microsoft.com/office/drawing/2014/main" id="{7307B58C-DA36-4E4C-BCA7-AE53F72FAB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795"/>
        <a:stretch/>
      </xdr:blipFill>
      <xdr:spPr>
        <a:xfrm>
          <a:off x="716280" y="53340"/>
          <a:ext cx="539115" cy="654909"/>
        </a:xfrm>
        <a:prstGeom prst="rect">
          <a:avLst/>
        </a:prstGeom>
      </xdr:spPr>
    </xdr:pic>
    <xdr:clientData/>
  </xdr:twoCellAnchor>
  <xdr:twoCellAnchor>
    <xdr:from>
      <xdr:col>16</xdr:col>
      <xdr:colOff>38100</xdr:colOff>
      <xdr:row>11</xdr:row>
      <xdr:rowOff>9525</xdr:rowOff>
    </xdr:from>
    <xdr:to>
      <xdr:col>20</xdr:col>
      <xdr:colOff>6985</xdr:colOff>
      <xdr:row>13</xdr:row>
      <xdr:rowOff>285750</xdr:rowOff>
    </xdr:to>
    <xdr:sp macro="" textlink="">
      <xdr:nvSpPr>
        <xdr:cNvPr id="6" name="Rectangle: Rounded Corners 1">
          <a:hlinkClick xmlns:r="http://schemas.openxmlformats.org/officeDocument/2006/relationships" r:id="rId2"/>
          <a:extLst>
            <a:ext uri="{FF2B5EF4-FFF2-40B4-BE49-F238E27FC236}">
              <a16:creationId xmlns:a16="http://schemas.microsoft.com/office/drawing/2014/main" id="{4F7BE82D-3DA4-4DD5-BCB8-7346173C53EB}"/>
            </a:ext>
          </a:extLst>
        </xdr:cNvPr>
        <xdr:cNvSpPr/>
      </xdr:nvSpPr>
      <xdr:spPr>
        <a:xfrm>
          <a:off x="8839200" y="31623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1 - 2</a:t>
          </a:r>
          <a:endParaRPr lang="en-GB" sz="1300" b="1"/>
        </a:p>
      </xdr:txBody>
    </xdr:sp>
    <xdr:clientData/>
  </xdr:twoCellAnchor>
  <xdr:twoCellAnchor>
    <xdr:from>
      <xdr:col>16</xdr:col>
      <xdr:colOff>38100</xdr:colOff>
      <xdr:row>14</xdr:row>
      <xdr:rowOff>161925</xdr:rowOff>
    </xdr:from>
    <xdr:to>
      <xdr:col>20</xdr:col>
      <xdr:colOff>6985</xdr:colOff>
      <xdr:row>16</xdr:row>
      <xdr:rowOff>219075</xdr:rowOff>
    </xdr:to>
    <xdr:sp macro="" textlink="">
      <xdr:nvSpPr>
        <xdr:cNvPr id="9" name="Rectangle: Rounded Corners 1">
          <a:hlinkClick xmlns:r="http://schemas.openxmlformats.org/officeDocument/2006/relationships" r:id="rId3"/>
          <a:extLst>
            <a:ext uri="{FF2B5EF4-FFF2-40B4-BE49-F238E27FC236}">
              <a16:creationId xmlns:a16="http://schemas.microsoft.com/office/drawing/2014/main" id="{57EADECC-E645-47E4-83D0-552938B7F277}"/>
            </a:ext>
          </a:extLst>
        </xdr:cNvPr>
        <xdr:cNvSpPr/>
      </xdr:nvSpPr>
      <xdr:spPr>
        <a:xfrm>
          <a:off x="8839200" y="4010025"/>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3 - 4</a:t>
          </a:r>
          <a:endParaRPr lang="en-GB" sz="1300" b="1"/>
        </a:p>
      </xdr:txBody>
    </xdr:sp>
    <xdr:clientData/>
  </xdr:twoCellAnchor>
  <xdr:twoCellAnchor>
    <xdr:from>
      <xdr:col>16</xdr:col>
      <xdr:colOff>38100</xdr:colOff>
      <xdr:row>17</xdr:row>
      <xdr:rowOff>114300</xdr:rowOff>
    </xdr:from>
    <xdr:to>
      <xdr:col>20</xdr:col>
      <xdr:colOff>6985</xdr:colOff>
      <xdr:row>19</xdr:row>
      <xdr:rowOff>171450</xdr:rowOff>
    </xdr:to>
    <xdr:sp macro="" textlink="">
      <xdr:nvSpPr>
        <xdr:cNvPr id="10" name="Rectangle: Rounded Corners 1">
          <a:hlinkClick xmlns:r="http://schemas.openxmlformats.org/officeDocument/2006/relationships" r:id="rId4"/>
          <a:extLst>
            <a:ext uri="{FF2B5EF4-FFF2-40B4-BE49-F238E27FC236}">
              <a16:creationId xmlns:a16="http://schemas.microsoft.com/office/drawing/2014/main" id="{7B26DAE6-0F28-4B76-A0ED-F988A5945721}"/>
            </a:ext>
          </a:extLst>
        </xdr:cNvPr>
        <xdr:cNvSpPr/>
      </xdr:nvSpPr>
      <xdr:spPr>
        <a:xfrm>
          <a:off x="8839200" y="4876800"/>
          <a:ext cx="2578735" cy="666750"/>
        </a:xfrm>
        <a:prstGeom prst="roundRect">
          <a:avLst/>
        </a:prstGeom>
        <a:solidFill>
          <a:srgbClr val="FF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View</a:t>
          </a:r>
          <a:r>
            <a:rPr lang="en-GB" sz="1300" b="1" baseline="0"/>
            <a:t> the Introduction Plan for Weeks 5 - 6</a:t>
          </a:r>
          <a:endParaRPr lang="en-GB" sz="1300" b="1"/>
        </a:p>
      </xdr:txBody>
    </xdr:sp>
    <xdr:clientData/>
  </xdr:twoCellAnchor>
  <xdr:twoCellAnchor>
    <xdr:from>
      <xdr:col>16</xdr:col>
      <xdr:colOff>13335</xdr:colOff>
      <xdr:row>1</xdr:row>
      <xdr:rowOff>28575</xdr:rowOff>
    </xdr:from>
    <xdr:to>
      <xdr:col>19</xdr:col>
      <xdr:colOff>588010</xdr:colOff>
      <xdr:row>3</xdr:row>
      <xdr:rowOff>46990</xdr:rowOff>
    </xdr:to>
    <xdr:sp macro="" textlink="">
      <xdr:nvSpPr>
        <xdr:cNvPr id="11" name="Rectangle: Rounded Corners 1">
          <a:hlinkClick xmlns:r="http://schemas.openxmlformats.org/officeDocument/2006/relationships" r:id="rId5"/>
          <a:extLst>
            <a:ext uri="{FF2B5EF4-FFF2-40B4-BE49-F238E27FC236}">
              <a16:creationId xmlns:a16="http://schemas.microsoft.com/office/drawing/2014/main" id="{485E34C4-D096-4D33-ADD8-A28FBEF36A66}"/>
            </a:ext>
          </a:extLst>
        </xdr:cNvPr>
        <xdr:cNvSpPr/>
      </xdr:nvSpPr>
      <xdr:spPr>
        <a:xfrm>
          <a:off x="8814435" y="752475"/>
          <a:ext cx="257492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CHILDREN'S Calculator</a:t>
          </a:r>
        </a:p>
      </xdr:txBody>
    </xdr:sp>
    <xdr:clientData/>
  </xdr:twoCellAnchor>
  <xdr:twoCellAnchor>
    <xdr:from>
      <xdr:col>16</xdr:col>
      <xdr:colOff>0</xdr:colOff>
      <xdr:row>3</xdr:row>
      <xdr:rowOff>161925</xdr:rowOff>
    </xdr:from>
    <xdr:to>
      <xdr:col>19</xdr:col>
      <xdr:colOff>578485</xdr:colOff>
      <xdr:row>5</xdr:row>
      <xdr:rowOff>170815</xdr:rowOff>
    </xdr:to>
    <xdr:sp macro="" textlink="">
      <xdr:nvSpPr>
        <xdr:cNvPr id="12" name="Rectangle: Rounded Corners 1">
          <a:hlinkClick xmlns:r="http://schemas.openxmlformats.org/officeDocument/2006/relationships" r:id="rId6"/>
          <a:extLst>
            <a:ext uri="{FF2B5EF4-FFF2-40B4-BE49-F238E27FC236}">
              <a16:creationId xmlns:a16="http://schemas.microsoft.com/office/drawing/2014/main" id="{F5931B3F-8B4E-4E41-8724-DE9E7C172FC2}"/>
            </a:ext>
          </a:extLst>
        </xdr:cNvPr>
        <xdr:cNvSpPr/>
      </xdr:nvSpPr>
      <xdr:spPr>
        <a:xfrm>
          <a:off x="8801100" y="1381125"/>
          <a:ext cx="2578735" cy="51371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Return to ADULT Calculator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DB55CC-D0BA-4284-ADD5-065C0FE5D303}" name="Table2" displayName="Table2" ref="L3:M4" totalsRowShown="0">
  <autoFilter ref="L3:M4" xr:uid="{7FDB55CC-D0BA-4284-ADD5-065C0FE5D303}"/>
  <tableColumns count="2">
    <tableColumn id="1" xr3:uid="{87D7F003-2ADC-4A96-A119-A423B3E929BE}" name="% Daily Energy Requirements"/>
    <tableColumn id="2" xr3:uid="{428BA5B2-3953-4526-9383-156F99A4902E}" name="Target Daily Amount (ml)"/>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3F4AA8-CBAE-4B04-AD9B-15BA8EF7983A}" name="Table3" displayName="Table3" ref="O3:P4" totalsRowShown="0">
  <autoFilter ref="O3:P4" xr:uid="{733F4AA8-CBAE-4B04-AD9B-15BA8EF7983A}"/>
  <tableColumns count="2">
    <tableColumn id="1" xr3:uid="{2EAE65A6-A3D4-4E7C-AA6C-E11D339CB4CC}" name="Children"/>
    <tableColumn id="2" xr3:uid="{A4C5E9BC-D470-41CF-B8F3-F2AA85377BBD}" name="Adult"/>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ur02.safelinks.protection.outlook.com/?url=https%3A%2F%2Fwww.vitaflo-via.com%2Fdisorder-resources%2Fkvita%2Fkvita-introduction-plan-calculator-tools&amp;data=05%7C01%7Clucy.mcglynn%40vitaflo.co.uk%7C9a73c4b1da494688b67808daf3fbf97f%7Cf6288eaea03b4b0cb3c02c6f17fb1824%7C0%7C0%7C638090560782517322%7CUnknown%7CTWFpbGZsb3d8eyJWIjoiMC4wLjAwMDAiLCJQIjoiV2luMzIiLCJBTiI6Ik1haWwiLCJXVCI6Mn0%3D%7C3000%7C%7C%7C&amp;sdata=XsumxDV6BUr2Ccrj253saj8WfgtGi5Pnv4MvJz3IW%2Bk%3D&amp;reserved=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9A57-EF22-4AA4-9ED2-8D7DDAD23492}">
  <sheetPr codeName="Sheet9"/>
  <dimension ref="A1:F27"/>
  <sheetViews>
    <sheetView tabSelected="1" workbookViewId="0">
      <selection activeCell="I3" sqref="I3"/>
    </sheetView>
  </sheetViews>
  <sheetFormatPr defaultRowHeight="14.5"/>
  <cols>
    <col min="1" max="1" width="3.54296875" customWidth="1"/>
    <col min="2" max="2" width="42" customWidth="1"/>
    <col min="3" max="3" width="44" customWidth="1"/>
    <col min="4" max="4" width="27.54296875" customWidth="1"/>
    <col min="5" max="5" width="24.453125" customWidth="1"/>
    <col min="6" max="6" width="3.81640625" customWidth="1"/>
  </cols>
  <sheetData>
    <row r="1" spans="1:6" ht="53.25" customHeight="1">
      <c r="A1" s="172" t="s">
        <v>162</v>
      </c>
      <c r="B1" s="172"/>
      <c r="C1" s="172"/>
      <c r="D1" s="172"/>
      <c r="E1" s="172"/>
      <c r="F1" s="172"/>
    </row>
    <row r="2" spans="1:6">
      <c r="A2" s="175"/>
      <c r="B2" s="175"/>
      <c r="C2" s="175"/>
      <c r="D2" s="175"/>
      <c r="E2" s="175"/>
      <c r="F2" s="175"/>
    </row>
    <row r="3" spans="1:6">
      <c r="A3" s="175"/>
      <c r="B3" s="173" t="s">
        <v>172</v>
      </c>
      <c r="C3" s="174"/>
      <c r="D3" s="174"/>
      <c r="E3" s="174"/>
      <c r="F3" s="175"/>
    </row>
    <row r="4" spans="1:6">
      <c r="A4" s="175"/>
      <c r="B4" s="174"/>
      <c r="C4" s="174"/>
      <c r="D4" s="174"/>
      <c r="E4" s="174"/>
      <c r="F4" s="175"/>
    </row>
    <row r="5" spans="1:6">
      <c r="A5" s="175"/>
      <c r="B5" s="174"/>
      <c r="C5" s="174"/>
      <c r="D5" s="174"/>
      <c r="E5" s="174"/>
      <c r="F5" s="175"/>
    </row>
    <row r="6" spans="1:6">
      <c r="A6" s="175"/>
      <c r="B6" s="174"/>
      <c r="C6" s="174"/>
      <c r="D6" s="174"/>
      <c r="E6" s="174"/>
      <c r="F6" s="175"/>
    </row>
    <row r="7" spans="1:6">
      <c r="A7" s="175"/>
      <c r="B7" s="174"/>
      <c r="C7" s="174"/>
      <c r="D7" s="174"/>
      <c r="E7" s="174"/>
      <c r="F7" s="175"/>
    </row>
    <row r="8" spans="1:6">
      <c r="A8" s="175"/>
      <c r="B8" s="174"/>
      <c r="C8" s="174"/>
      <c r="D8" s="174"/>
      <c r="E8" s="174"/>
      <c r="F8" s="175"/>
    </row>
    <row r="9" spans="1:6">
      <c r="A9" s="175"/>
      <c r="B9" s="174"/>
      <c r="C9" s="174"/>
      <c r="D9" s="174"/>
      <c r="E9" s="174"/>
      <c r="F9" s="175"/>
    </row>
    <row r="10" spans="1:6">
      <c r="A10" s="175"/>
      <c r="B10" s="174"/>
      <c r="C10" s="174"/>
      <c r="D10" s="174"/>
      <c r="E10" s="174"/>
      <c r="F10" s="175"/>
    </row>
    <row r="11" spans="1:6">
      <c r="A11" s="175"/>
      <c r="B11" s="174"/>
      <c r="C11" s="174"/>
      <c r="D11" s="174"/>
      <c r="E11" s="174"/>
      <c r="F11" s="175"/>
    </row>
    <row r="12" spans="1:6">
      <c r="A12" s="175"/>
      <c r="B12" s="174"/>
      <c r="C12" s="174"/>
      <c r="D12" s="174"/>
      <c r="E12" s="174"/>
      <c r="F12" s="175"/>
    </row>
    <row r="13" spans="1:6">
      <c r="A13" s="175"/>
      <c r="B13" s="174"/>
      <c r="C13" s="174"/>
      <c r="D13" s="174"/>
      <c r="E13" s="174"/>
      <c r="F13" s="175"/>
    </row>
    <row r="14" spans="1:6" ht="27" customHeight="1">
      <c r="A14" s="175"/>
      <c r="B14" s="174"/>
      <c r="C14" s="174"/>
      <c r="D14" s="174"/>
      <c r="E14" s="174"/>
      <c r="F14" s="175"/>
    </row>
    <row r="15" spans="1:6">
      <c r="A15" s="175"/>
      <c r="B15" s="175"/>
      <c r="C15" s="175"/>
      <c r="D15" s="175"/>
      <c r="E15" s="175"/>
      <c r="F15" s="175"/>
    </row>
    <row r="16" spans="1:6">
      <c r="A16" s="66"/>
      <c r="B16" s="66"/>
      <c r="C16" s="66"/>
      <c r="D16" s="66"/>
      <c r="E16" s="66"/>
      <c r="F16" s="66"/>
    </row>
    <row r="17" spans="1:6">
      <c r="A17" s="66"/>
      <c r="B17" s="168" t="s">
        <v>164</v>
      </c>
      <c r="C17" s="66"/>
      <c r="D17" s="66"/>
      <c r="E17" s="66"/>
      <c r="F17" s="66"/>
    </row>
    <row r="18" spans="1:6">
      <c r="A18" s="66"/>
      <c r="B18" s="168" t="s">
        <v>176</v>
      </c>
      <c r="C18" s="66"/>
      <c r="D18" s="66"/>
      <c r="E18" s="66"/>
      <c r="F18" s="66"/>
    </row>
    <row r="19" spans="1:6">
      <c r="A19" s="66"/>
      <c r="B19" s="66"/>
      <c r="C19" s="66"/>
      <c r="D19" s="66"/>
      <c r="E19" s="66"/>
      <c r="F19" s="66"/>
    </row>
    <row r="20" spans="1:6">
      <c r="A20" s="66"/>
      <c r="B20" s="66"/>
      <c r="C20" s="66"/>
      <c r="D20" s="66"/>
      <c r="E20" s="66"/>
      <c r="F20" s="66"/>
    </row>
    <row r="21" spans="1:6">
      <c r="A21" s="66"/>
      <c r="B21" s="66"/>
      <c r="C21" s="66"/>
      <c r="D21" s="66"/>
      <c r="E21" s="66"/>
      <c r="F21" s="66"/>
    </row>
    <row r="22" spans="1:6">
      <c r="A22" s="66"/>
      <c r="B22" s="66"/>
      <c r="C22" s="66"/>
      <c r="D22" s="66"/>
      <c r="E22" s="66"/>
      <c r="F22" s="66"/>
    </row>
    <row r="23" spans="1:6">
      <c r="A23" s="66"/>
      <c r="B23" s="66"/>
      <c r="C23" s="66"/>
      <c r="D23" s="66"/>
      <c r="E23" s="66"/>
      <c r="F23" s="66"/>
    </row>
    <row r="24" spans="1:6">
      <c r="A24" s="66"/>
      <c r="B24" s="66"/>
      <c r="C24" s="66"/>
      <c r="D24" s="66"/>
      <c r="E24" s="66"/>
      <c r="F24" s="66"/>
    </row>
    <row r="25" spans="1:6">
      <c r="A25" s="66"/>
      <c r="B25" s="66"/>
      <c r="C25" s="66"/>
      <c r="D25" s="66"/>
      <c r="E25" s="66"/>
      <c r="F25" s="66"/>
    </row>
    <row r="26" spans="1:6">
      <c r="A26" s="66"/>
      <c r="B26" s="66"/>
      <c r="C26" s="66"/>
      <c r="D26" s="66"/>
      <c r="E26" s="66"/>
      <c r="F26" s="66"/>
    </row>
    <row r="27" spans="1:6">
      <c r="A27" s="66"/>
      <c r="B27" s="66"/>
      <c r="C27" s="66"/>
      <c r="D27" s="66"/>
      <c r="E27" s="66"/>
      <c r="F27" s="66"/>
    </row>
  </sheetData>
  <sheetProtection algorithmName="SHA-512" hashValue="B0Vjb+PyzF4ArOMsdFdefB9CiQd07tyzG99UEPSr0518tX0F7JNcqNixOv5/BpBnl7Hhd8gHQxIKTcO9d0BOWw==" saltValue="rhlbLjQszqLTbsjHB2WtmQ==" spinCount="100000" sheet="1" objects="1" scenarios="1"/>
  <mergeCells count="6">
    <mergeCell ref="A1:F1"/>
    <mergeCell ref="B3:E14"/>
    <mergeCell ref="B2:E2"/>
    <mergeCell ref="A2:A15"/>
    <mergeCell ref="B15:E15"/>
    <mergeCell ref="F2:F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D9C4-E287-514D-9E52-3DDB8CF02F37}">
  <sheetPr codeName="Sheet1">
    <tabColor theme="0" tint="-0.14999847407452621"/>
    <pageSetUpPr fitToPage="1"/>
  </sheetPr>
  <dimension ref="A1:U34"/>
  <sheetViews>
    <sheetView showGridLines="0" topLeftCell="A3" zoomScale="90" zoomScaleNormal="90" workbookViewId="0">
      <selection activeCell="D26" sqref="D26"/>
    </sheetView>
  </sheetViews>
  <sheetFormatPr defaultColWidth="9.453125" defaultRowHeight="18.5"/>
  <cols>
    <col min="1" max="1" width="3.453125" style="4" customWidth="1"/>
    <col min="2" max="2" width="22.453125" style="4" customWidth="1"/>
    <col min="3" max="3" width="55.453125" style="4" customWidth="1"/>
    <col min="4" max="4" width="73.453125" style="4" customWidth="1"/>
    <col min="5" max="5" width="4.54296875" style="20" customWidth="1"/>
    <col min="6" max="16384" width="9.453125" style="4"/>
  </cols>
  <sheetData>
    <row r="1" spans="1:21" ht="57" customHeight="1">
      <c r="A1" s="172" t="s">
        <v>142</v>
      </c>
      <c r="B1" s="172"/>
      <c r="C1" s="172"/>
      <c r="D1" s="172"/>
      <c r="E1" s="43"/>
    </row>
    <row r="2" spans="1:21" ht="75" customHeight="1">
      <c r="B2" s="176" t="s">
        <v>165</v>
      </c>
      <c r="C2" s="177"/>
      <c r="D2" s="177"/>
      <c r="E2" s="177"/>
    </row>
    <row r="3" spans="1:21" ht="409.5" customHeight="1">
      <c r="B3" s="177"/>
      <c r="C3" s="177"/>
      <c r="D3" s="177"/>
      <c r="E3" s="177"/>
    </row>
    <row r="4" spans="1:21" s="23" customFormat="1" ht="24" customHeight="1">
      <c r="B4" s="53" t="s">
        <v>134</v>
      </c>
      <c r="C4" s="53" t="s">
        <v>14</v>
      </c>
      <c r="D4" s="54" t="s">
        <v>15</v>
      </c>
      <c r="K4" s="24"/>
      <c r="L4" s="25"/>
      <c r="M4" s="25"/>
      <c r="N4" s="25"/>
      <c r="O4" s="25"/>
      <c r="P4" s="25"/>
      <c r="Q4" s="25"/>
      <c r="R4" s="24"/>
      <c r="S4" s="24"/>
      <c r="T4" s="24"/>
      <c r="U4" s="24"/>
    </row>
    <row r="5" spans="1:21" ht="86.15" customHeight="1">
      <c r="B5" s="80" t="s">
        <v>121</v>
      </c>
      <c r="C5" s="86" t="s">
        <v>138</v>
      </c>
      <c r="D5" s="84"/>
      <c r="E5" s="4"/>
      <c r="O5" s="5"/>
      <c r="P5" s="5"/>
      <c r="Q5" s="5"/>
      <c r="R5" s="9"/>
      <c r="S5" s="9"/>
      <c r="T5" s="9"/>
      <c r="U5" s="9"/>
    </row>
    <row r="6" spans="1:21" ht="46.4" customHeight="1">
      <c r="B6" s="81" t="s">
        <v>122</v>
      </c>
      <c r="C6" s="162" t="s">
        <v>139</v>
      </c>
      <c r="D6" s="163" t="s">
        <v>166</v>
      </c>
      <c r="E6" s="4"/>
      <c r="J6" s="22"/>
      <c r="K6" s="9"/>
      <c r="L6" s="10"/>
      <c r="M6" s="5"/>
      <c r="N6" s="5"/>
      <c r="O6" s="5"/>
      <c r="P6" s="5"/>
      <c r="Q6" s="5"/>
      <c r="R6" s="9"/>
      <c r="S6" s="9"/>
      <c r="T6" s="9"/>
      <c r="U6" s="9"/>
    </row>
    <row r="7" spans="1:21" ht="325.39999999999998" customHeight="1">
      <c r="B7" s="81" t="s">
        <v>123</v>
      </c>
      <c r="C7" s="85" t="s">
        <v>154</v>
      </c>
      <c r="D7" s="87" t="s">
        <v>140</v>
      </c>
      <c r="E7" s="4"/>
      <c r="J7" s="22"/>
      <c r="K7" s="22"/>
      <c r="L7" s="10"/>
      <c r="M7" s="5"/>
      <c r="N7" s="5"/>
      <c r="O7" s="5"/>
      <c r="P7" s="5"/>
      <c r="Q7" s="5"/>
      <c r="R7" s="9"/>
      <c r="S7" s="9"/>
      <c r="T7" s="9"/>
      <c r="U7" s="9"/>
    </row>
    <row r="8" spans="1:21" ht="59.15" customHeight="1">
      <c r="B8" s="81" t="s">
        <v>124</v>
      </c>
      <c r="C8" s="164" t="s">
        <v>125</v>
      </c>
      <c r="D8" s="165" t="s">
        <v>126</v>
      </c>
      <c r="E8" s="6"/>
      <c r="F8" s="6"/>
      <c r="G8" s="9"/>
      <c r="H8" s="9"/>
      <c r="I8" s="9"/>
      <c r="J8" s="22"/>
      <c r="K8" s="9"/>
      <c r="L8" s="5"/>
      <c r="M8" s="5"/>
      <c r="N8" s="5"/>
      <c r="O8" s="5"/>
      <c r="P8" s="5"/>
      <c r="Q8" s="5"/>
      <c r="R8" s="9"/>
      <c r="S8" s="9"/>
      <c r="T8" s="9"/>
      <c r="U8" s="9"/>
    </row>
    <row r="9" spans="1:21" ht="74.900000000000006" customHeight="1">
      <c r="B9" s="88" t="s">
        <v>155</v>
      </c>
      <c r="C9" s="89" t="s">
        <v>156</v>
      </c>
      <c r="D9" s="90" t="s">
        <v>141</v>
      </c>
      <c r="E9" s="4"/>
      <c r="J9" s="22"/>
      <c r="O9" s="5"/>
      <c r="P9" s="5"/>
      <c r="Q9" s="5"/>
      <c r="R9" s="9"/>
      <c r="S9" s="9"/>
      <c r="T9" s="9"/>
      <c r="U9" s="9"/>
    </row>
    <row r="10" spans="1:21" ht="111" customHeight="1">
      <c r="B10" s="159" t="s">
        <v>157</v>
      </c>
      <c r="C10" s="166" t="s">
        <v>169</v>
      </c>
      <c r="D10" s="167" t="s">
        <v>158</v>
      </c>
      <c r="E10" s="6"/>
      <c r="F10" s="6"/>
      <c r="G10" s="9"/>
      <c r="H10" s="9"/>
      <c r="I10" s="9"/>
      <c r="J10" s="22"/>
      <c r="K10" s="9"/>
      <c r="L10" s="5"/>
      <c r="M10" s="5"/>
      <c r="N10" s="5"/>
      <c r="O10" s="5"/>
      <c r="P10" s="5"/>
      <c r="Q10" s="5"/>
      <c r="R10" s="9"/>
      <c r="S10" s="9"/>
      <c r="T10" s="9"/>
      <c r="U10" s="9"/>
    </row>
    <row r="11" spans="1:21" ht="104.5" customHeight="1">
      <c r="B11" s="178" t="s">
        <v>128</v>
      </c>
      <c r="C11" s="180" t="s">
        <v>167</v>
      </c>
      <c r="D11" s="179" t="s">
        <v>168</v>
      </c>
      <c r="E11" s="6"/>
      <c r="F11" s="6"/>
      <c r="G11" s="9"/>
      <c r="H11" s="9"/>
      <c r="I11" s="9"/>
      <c r="J11" s="22"/>
      <c r="K11" s="9"/>
      <c r="L11" s="5"/>
      <c r="M11" s="5"/>
      <c r="N11" s="5"/>
      <c r="O11" s="5"/>
      <c r="P11" s="5"/>
      <c r="Q11" s="5"/>
      <c r="R11" s="9"/>
      <c r="S11" s="9"/>
      <c r="T11" s="9"/>
      <c r="U11" s="9"/>
    </row>
    <row r="12" spans="1:21" ht="40" hidden="1" customHeight="1">
      <c r="B12" s="178"/>
      <c r="C12" s="181"/>
      <c r="D12" s="179"/>
      <c r="E12" s="6"/>
      <c r="F12" s="6"/>
      <c r="G12" s="9"/>
      <c r="H12" s="9"/>
      <c r="I12" s="9"/>
      <c r="J12" s="22"/>
      <c r="K12" s="9"/>
      <c r="L12" s="5"/>
      <c r="M12" s="5"/>
      <c r="N12" s="5"/>
      <c r="O12" s="5"/>
      <c r="P12" s="5"/>
      <c r="Q12" s="5"/>
      <c r="R12" s="9"/>
      <c r="S12" s="9"/>
      <c r="T12" s="9"/>
      <c r="U12" s="9"/>
    </row>
    <row r="13" spans="1:21" hidden="1">
      <c r="B13" s="178"/>
      <c r="C13" s="182"/>
      <c r="D13" s="179"/>
      <c r="E13" s="6"/>
      <c r="F13" s="5"/>
      <c r="G13" s="5"/>
      <c r="H13" s="10"/>
      <c r="I13" s="5"/>
      <c r="J13" s="22"/>
      <c r="K13" s="9"/>
      <c r="L13" s="9"/>
      <c r="M13" s="9"/>
      <c r="N13" s="9"/>
      <c r="O13" s="9"/>
      <c r="P13" s="9"/>
      <c r="Q13" s="9"/>
    </row>
    <row r="14" spans="1:21" ht="37.5" customHeight="1">
      <c r="B14" s="178" t="s">
        <v>127</v>
      </c>
      <c r="C14" s="183" t="s">
        <v>136</v>
      </c>
      <c r="D14" s="183" t="s">
        <v>170</v>
      </c>
      <c r="E14" s="4"/>
      <c r="G14" s="5"/>
      <c r="H14" s="5"/>
      <c r="I14" s="5"/>
      <c r="J14" s="5"/>
    </row>
    <row r="15" spans="1:21">
      <c r="B15" s="178"/>
      <c r="C15" s="184"/>
      <c r="D15" s="184"/>
      <c r="E15" s="4"/>
      <c r="G15" s="5"/>
      <c r="H15" s="5"/>
      <c r="I15" s="5"/>
      <c r="J15" s="5"/>
    </row>
    <row r="16" spans="1:21">
      <c r="B16" s="178"/>
      <c r="C16" s="184"/>
      <c r="D16" s="184"/>
      <c r="E16" s="4"/>
      <c r="G16" s="5"/>
      <c r="H16" s="5"/>
      <c r="I16" s="5"/>
      <c r="J16" s="5"/>
    </row>
    <row r="17" spans="2:10">
      <c r="B17" s="178"/>
      <c r="C17" s="184"/>
      <c r="D17" s="184"/>
      <c r="E17" s="4"/>
      <c r="G17" s="5"/>
      <c r="H17" s="5"/>
      <c r="I17" s="5"/>
      <c r="J17" s="5"/>
    </row>
    <row r="18" spans="2:10" ht="51.75" customHeight="1">
      <c r="B18" s="178"/>
      <c r="C18" s="185"/>
      <c r="D18" s="185"/>
      <c r="E18" s="4"/>
    </row>
    <row r="19" spans="2:10" ht="51.75" customHeight="1">
      <c r="B19" s="105" t="s">
        <v>143</v>
      </c>
      <c r="C19" s="106" t="s">
        <v>159</v>
      </c>
      <c r="D19" s="106" t="s">
        <v>160</v>
      </c>
      <c r="E19" s="4"/>
    </row>
    <row r="20" spans="2:10" ht="51.75" customHeight="1">
      <c r="B20" s="105" t="s">
        <v>174</v>
      </c>
      <c r="C20" s="171" t="s">
        <v>173</v>
      </c>
      <c r="D20" s="169" t="s">
        <v>175</v>
      </c>
      <c r="E20" s="4"/>
    </row>
    <row r="21" spans="2:10" ht="51.75" customHeight="1">
      <c r="B21" s="170" t="s">
        <v>177</v>
      </c>
      <c r="C21" s="319" t="s">
        <v>179</v>
      </c>
      <c r="D21" s="320" t="s">
        <v>178</v>
      </c>
      <c r="E21" s="4"/>
    </row>
    <row r="22" spans="2:10">
      <c r="B22"/>
      <c r="C22"/>
      <c r="D22"/>
      <c r="E22" s="4"/>
    </row>
    <row r="23" spans="2:10" ht="45" customHeight="1">
      <c r="B23" s="173" t="s">
        <v>163</v>
      </c>
      <c r="C23" s="173"/>
      <c r="D23" s="173"/>
      <c r="E23" s="4"/>
    </row>
    <row r="29" spans="2:10" ht="304.39999999999998" customHeight="1"/>
    <row r="30" spans="2:10" ht="159" customHeight="1"/>
    <row r="31" spans="2:10" ht="160.4" customHeight="1"/>
    <row r="32" spans="2:10" ht="191.15" customHeight="1"/>
    <row r="33" ht="304.39999999999998" customHeight="1"/>
    <row r="34" ht="160.4" customHeight="1"/>
  </sheetData>
  <sheetProtection algorithmName="SHA-512" hashValue="xfzg4dBUxI2WpSodVbAiX9hmbVTkh2KeOlZ2yxYBSuLfD6pmicm4tq9g3JfdoLM15vq5cIAZJjO2+QoA1npDNw==" saltValue="QdMpbId/DJTK4erMmeMvtA==" spinCount="100000" sheet="1" objects="1" scenarios="1"/>
  <mergeCells count="9">
    <mergeCell ref="B23:D23"/>
    <mergeCell ref="A1:D1"/>
    <mergeCell ref="B2:E3"/>
    <mergeCell ref="B11:B13"/>
    <mergeCell ref="D11:D13"/>
    <mergeCell ref="B14:B18"/>
    <mergeCell ref="C11:C13"/>
    <mergeCell ref="C14:C18"/>
    <mergeCell ref="D14:D18"/>
  </mergeCells>
  <phoneticPr fontId="28" type="noConversion"/>
  <conditionalFormatting sqref="D5">
    <cfRule type="expression" dxfId="34" priority="7">
      <formula>$D$5&gt;0</formula>
    </cfRule>
  </conditionalFormatting>
  <conditionalFormatting sqref="D6">
    <cfRule type="expression" dxfId="33" priority="1">
      <formula>$D$5&gt;0</formula>
    </cfRule>
  </conditionalFormatting>
  <hyperlinks>
    <hyperlink ref="D11:D13" r:id="rId1" display="Blank versions of the introduction plans are available to complete manually if desired. These can be downloaded from the K.Vita Introduction Plan Calculator VIA Page. " xr:uid="{0312A61D-085F-4B33-B5D9-9209EA5FBBAE}"/>
  </hyperlinks>
  <pageMargins left="0.7" right="0.7" top="0.75" bottom="0.75" header="0.3" footer="0.3"/>
  <pageSetup paperSize="9" scale="4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C99"/>
    <pageSetUpPr fitToPage="1"/>
  </sheetPr>
  <dimension ref="A1:AJ73"/>
  <sheetViews>
    <sheetView showGridLines="0" zoomScaleNormal="100" workbookViewId="0">
      <selection activeCell="J13" sqref="J13:M13"/>
    </sheetView>
  </sheetViews>
  <sheetFormatPr defaultColWidth="9.453125" defaultRowHeight="14.5"/>
  <cols>
    <col min="1" max="1" width="5.54296875" style="17" customWidth="1"/>
    <col min="2" max="2" width="6.453125" style="18" customWidth="1"/>
    <col min="3" max="3" width="4.453125" style="18" customWidth="1"/>
    <col min="4" max="4" width="33.81640625" customWidth="1"/>
    <col min="5" max="5" width="14.453125" customWidth="1"/>
    <col min="6" max="6" width="10.453125" customWidth="1"/>
    <col min="7" max="7" width="14.453125" customWidth="1"/>
    <col min="8" max="8" width="3.453125" bestFit="1" customWidth="1"/>
    <col min="9" max="9" width="11.54296875" customWidth="1"/>
    <col min="10" max="10" width="3" bestFit="1" customWidth="1"/>
    <col min="11" max="11" width="9.54296875" customWidth="1"/>
    <col min="12" max="12" width="3" customWidth="1"/>
    <col min="13" max="13" width="9.54296875" customWidth="1"/>
    <col min="14" max="14" width="2.54296875" customWidth="1"/>
    <col min="15" max="15" width="17.54296875" customWidth="1"/>
    <col min="16" max="16" width="3" customWidth="1"/>
    <col min="17" max="18" width="9.453125" bestFit="1" customWidth="1"/>
    <col min="19" max="19" width="11.54296875" bestFit="1" customWidth="1"/>
    <col min="20" max="21" width="10.453125" bestFit="1" customWidth="1"/>
    <col min="24" max="24" width="33.453125" style="1" customWidth="1"/>
    <col min="25" max="25" width="9.453125" style="1"/>
  </cols>
  <sheetData>
    <row r="1" spans="1:36" ht="73.400000000000006" customHeight="1">
      <c r="A1" s="229" t="s">
        <v>119</v>
      </c>
      <c r="B1" s="229"/>
      <c r="C1" s="229"/>
      <c r="D1" s="229"/>
      <c r="E1" s="229"/>
      <c r="F1" s="229"/>
      <c r="G1" s="229"/>
      <c r="H1" s="229"/>
      <c r="I1" s="229"/>
      <c r="J1" s="229"/>
      <c r="K1" s="229"/>
      <c r="L1" s="229"/>
      <c r="M1" s="229"/>
      <c r="N1" s="229"/>
      <c r="O1" s="229"/>
      <c r="P1" s="229"/>
      <c r="W1" s="26"/>
      <c r="X1" s="2"/>
      <c r="Y1" s="2"/>
      <c r="Z1" s="26"/>
      <c r="AA1" s="26"/>
      <c r="AB1" s="26"/>
      <c r="AC1" s="26"/>
      <c r="AD1" s="26"/>
      <c r="AE1" s="8"/>
      <c r="AF1" s="8"/>
      <c r="AG1" s="8"/>
    </row>
    <row r="2" spans="1:36" ht="14.9" customHeight="1">
      <c r="A2" s="144"/>
      <c r="B2" s="238" t="s">
        <v>13</v>
      </c>
      <c r="C2" s="230">
        <v>1</v>
      </c>
      <c r="D2" s="242" t="s">
        <v>116</v>
      </c>
      <c r="E2" s="244"/>
      <c r="F2" s="26"/>
      <c r="X2"/>
      <c r="Y2"/>
    </row>
    <row r="3" spans="1:36" ht="16.5" customHeight="1">
      <c r="A3" s="145"/>
      <c r="B3" s="239"/>
      <c r="C3" s="231"/>
      <c r="D3" s="243"/>
      <c r="E3" s="245"/>
      <c r="F3" s="77">
        <f>E2</f>
        <v>0</v>
      </c>
      <c r="J3" s="11"/>
      <c r="K3" s="11"/>
      <c r="L3" s="11"/>
      <c r="M3" s="11"/>
      <c r="N3" s="11"/>
      <c r="O3" s="11"/>
      <c r="P3" s="11"/>
      <c r="Q3" s="11"/>
      <c r="R3" s="11"/>
      <c r="W3" s="26"/>
      <c r="X3" s="2"/>
      <c r="Y3" s="2"/>
      <c r="Z3" s="26"/>
      <c r="AA3" s="26"/>
      <c r="AB3" s="26"/>
      <c r="AC3" s="26"/>
      <c r="AD3" s="26"/>
      <c r="AE3" s="8"/>
      <c r="AF3" s="8"/>
      <c r="AG3" s="8"/>
    </row>
    <row r="4" spans="1:36" ht="14.15" customHeight="1">
      <c r="B4" s="240" t="s">
        <v>13</v>
      </c>
      <c r="C4" s="232">
        <v>2</v>
      </c>
      <c r="D4" s="246" t="s">
        <v>74</v>
      </c>
      <c r="E4" s="216" t="s">
        <v>109</v>
      </c>
      <c r="F4" s="26">
        <f>IFERROR(HLOOKUP(E4,Table2[#All],2,FALSE),0)</f>
        <v>1</v>
      </c>
      <c r="W4" s="26"/>
      <c r="X4" s="2"/>
      <c r="Y4" s="2"/>
      <c r="Z4" s="26"/>
      <c r="AA4" s="26"/>
      <c r="AB4" s="26"/>
      <c r="AC4" s="26"/>
      <c r="AD4" s="26"/>
      <c r="AE4" s="8"/>
      <c r="AF4" s="8"/>
      <c r="AG4" s="8"/>
    </row>
    <row r="5" spans="1:36" ht="19.399999999999999" customHeight="1">
      <c r="A5" s="16"/>
      <c r="B5" s="241"/>
      <c r="C5" s="233"/>
      <c r="D5" s="247"/>
      <c r="E5" s="217"/>
      <c r="F5" s="78"/>
      <c r="W5" s="26"/>
      <c r="X5" s="215" t="s">
        <v>5</v>
      </c>
      <c r="Y5" s="215"/>
      <c r="Z5" s="26"/>
      <c r="AA5" s="26"/>
      <c r="AB5" s="26"/>
      <c r="AC5" s="26"/>
      <c r="AD5" s="26"/>
      <c r="AE5" s="8"/>
      <c r="AF5" s="8"/>
      <c r="AG5" s="8"/>
      <c r="AH5" s="7"/>
      <c r="AI5" s="7"/>
      <c r="AJ5" s="7"/>
    </row>
    <row r="6" spans="1:36" ht="18.75" customHeight="1">
      <c r="A6" s="248" t="s">
        <v>105</v>
      </c>
      <c r="B6" s="201"/>
      <c r="C6" s="252" t="s">
        <v>147</v>
      </c>
      <c r="D6" s="236" t="s">
        <v>108</v>
      </c>
      <c r="E6" s="220"/>
      <c r="F6" s="26"/>
      <c r="G6" s="7"/>
      <c r="H6" s="7"/>
      <c r="I6" s="7"/>
      <c r="W6" s="26"/>
      <c r="X6" s="3" t="s">
        <v>11</v>
      </c>
      <c r="Y6"/>
      <c r="Z6" s="26"/>
      <c r="AA6" s="26"/>
      <c r="AB6" s="26"/>
      <c r="AC6" s="26"/>
      <c r="AD6" s="26"/>
      <c r="AE6" s="8"/>
      <c r="AF6" s="8"/>
      <c r="AG6" s="8"/>
      <c r="AH6" s="7"/>
      <c r="AI6" s="7"/>
      <c r="AJ6" s="7"/>
    </row>
    <row r="7" spans="1:36" ht="14.15" customHeight="1">
      <c r="A7" s="249"/>
      <c r="B7" s="250"/>
      <c r="C7" s="253"/>
      <c r="D7" s="237"/>
      <c r="E7" s="221"/>
      <c r="F7" s="78"/>
      <c r="G7" s="7"/>
      <c r="W7" s="26"/>
      <c r="X7" s="3" t="s">
        <v>6</v>
      </c>
      <c r="Y7"/>
      <c r="Z7" s="26"/>
      <c r="AA7" s="26"/>
      <c r="AB7" s="26"/>
      <c r="AC7" s="26"/>
      <c r="AD7" s="26"/>
      <c r="AE7" s="8"/>
      <c r="AF7" s="8"/>
      <c r="AG7" s="8"/>
      <c r="AH7" s="7"/>
      <c r="AI7" s="7"/>
      <c r="AJ7" s="7"/>
    </row>
    <row r="8" spans="1:36" ht="18" customHeight="1">
      <c r="A8" s="249"/>
      <c r="B8" s="250"/>
      <c r="C8" s="253"/>
      <c r="D8" s="234" t="s">
        <v>118</v>
      </c>
      <c r="E8" s="218"/>
      <c r="F8" s="78"/>
      <c r="W8" s="26"/>
      <c r="X8" s="3" t="s">
        <v>3</v>
      </c>
      <c r="Y8"/>
      <c r="Z8" s="26"/>
      <c r="AA8" s="26"/>
      <c r="AB8" s="26"/>
      <c r="AC8" s="26"/>
      <c r="AD8" s="26"/>
      <c r="AE8" s="8"/>
      <c r="AF8" s="8"/>
      <c r="AG8" s="8"/>
      <c r="AH8" s="7"/>
      <c r="AI8" s="7"/>
      <c r="AJ8" s="7"/>
    </row>
    <row r="9" spans="1:36" ht="27" customHeight="1">
      <c r="A9" s="255"/>
      <c r="B9" s="251"/>
      <c r="C9" s="254"/>
      <c r="D9" s="235"/>
      <c r="E9" s="219"/>
      <c r="F9" s="78">
        <f>IFERROR(IF(F4=1,MROUND((E8*E6)/3.08,5),E10)," ")</f>
        <v>0</v>
      </c>
      <c r="W9" s="26"/>
      <c r="X9" s="3" t="s">
        <v>4</v>
      </c>
      <c r="Y9"/>
      <c r="Z9" s="26"/>
      <c r="AA9" s="26"/>
      <c r="AB9" s="26"/>
      <c r="AC9" s="26"/>
      <c r="AD9" s="26"/>
      <c r="AE9" s="8"/>
      <c r="AF9" s="8"/>
      <c r="AG9" s="8"/>
      <c r="AH9" s="7"/>
      <c r="AI9" s="7"/>
      <c r="AJ9" s="7"/>
    </row>
    <row r="10" spans="1:36" ht="18.75" customHeight="1">
      <c r="A10" s="248" t="s">
        <v>117</v>
      </c>
      <c r="B10" s="199"/>
      <c r="C10" s="203" t="s">
        <v>148</v>
      </c>
      <c r="D10" s="207" t="s">
        <v>107</v>
      </c>
      <c r="E10" s="222"/>
      <c r="F10" s="26">
        <f>IF(F9&gt;240,240,F9)</f>
        <v>0</v>
      </c>
      <c r="G10" s="7"/>
      <c r="H10" s="7"/>
      <c r="I10" s="7"/>
      <c r="W10" s="26"/>
      <c r="X10" s="3" t="s">
        <v>2</v>
      </c>
      <c r="Y10"/>
      <c r="Z10" s="26"/>
      <c r="AA10" s="26"/>
      <c r="AB10" s="26"/>
      <c r="AC10" s="26"/>
      <c r="AD10" s="26"/>
      <c r="AE10" s="8"/>
      <c r="AF10" s="8"/>
      <c r="AG10" s="8"/>
      <c r="AH10" s="7"/>
      <c r="AI10" s="7"/>
      <c r="AJ10" s="7"/>
    </row>
    <row r="11" spans="1:36" ht="19.5" customHeight="1">
      <c r="A11" s="249"/>
      <c r="B11" s="200"/>
      <c r="C11" s="204"/>
      <c r="D11" s="208"/>
      <c r="E11" s="223"/>
      <c r="F11" s="26">
        <f>IF(F9&gt;240,240,F9)</f>
        <v>0</v>
      </c>
      <c r="G11" s="224" t="s">
        <v>0</v>
      </c>
      <c r="H11" s="224"/>
      <c r="I11" s="225"/>
      <c r="J11" s="191" t="s">
        <v>161</v>
      </c>
      <c r="K11" s="192"/>
      <c r="L11" s="192"/>
      <c r="M11" s="193"/>
      <c r="W11" s="26"/>
      <c r="X11" s="3"/>
      <c r="Y11"/>
      <c r="Z11" s="26"/>
      <c r="AA11" s="26"/>
      <c r="AB11" s="26"/>
      <c r="AC11" s="26"/>
      <c r="AD11" s="26"/>
      <c r="AE11" s="8"/>
      <c r="AF11" s="8"/>
      <c r="AG11" s="8"/>
      <c r="AH11" s="7"/>
      <c r="AI11" s="7"/>
      <c r="AJ11" s="7"/>
    </row>
    <row r="12" spans="1:36" ht="20.25" customHeight="1">
      <c r="A12" s="146"/>
      <c r="B12" s="201" t="s">
        <v>13</v>
      </c>
      <c r="C12" s="205">
        <v>3</v>
      </c>
      <c r="D12" s="209" t="s">
        <v>110</v>
      </c>
      <c r="E12" s="256"/>
      <c r="F12" s="78">
        <f>IFERROR(HLOOKUP(E12,Percentages!$C$3:$I$60,2,FALSE),0)</f>
        <v>0</v>
      </c>
      <c r="G12" s="187" t="s">
        <v>113</v>
      </c>
      <c r="H12" s="187"/>
      <c r="I12" s="188"/>
      <c r="J12" s="194" t="s">
        <v>161</v>
      </c>
      <c r="K12" s="195"/>
      <c r="L12" s="195"/>
      <c r="M12" s="196"/>
      <c r="W12" s="26"/>
      <c r="X12" s="3" t="s">
        <v>7</v>
      </c>
      <c r="Y12"/>
      <c r="Z12" s="26"/>
      <c r="AA12" s="26"/>
      <c r="AB12" s="26"/>
      <c r="AC12" s="26"/>
      <c r="AD12" s="26"/>
      <c r="AE12" s="8"/>
      <c r="AF12" s="8"/>
      <c r="AG12" s="8"/>
      <c r="AH12" s="7"/>
      <c r="AI12" s="7"/>
      <c r="AJ12" s="7"/>
    </row>
    <row r="13" spans="1:36" ht="19.399999999999999" customHeight="1">
      <c r="A13" s="145"/>
      <c r="B13" s="202"/>
      <c r="C13" s="206"/>
      <c r="D13" s="210"/>
      <c r="E13" s="257"/>
      <c r="F13" s="155"/>
      <c r="G13" s="189" t="s">
        <v>1</v>
      </c>
      <c r="H13" s="189"/>
      <c r="I13" s="190"/>
      <c r="J13" s="197"/>
      <c r="K13" s="197"/>
      <c r="L13" s="197"/>
      <c r="M13" s="198"/>
      <c r="W13" s="26"/>
      <c r="X13" s="3" t="s">
        <v>12</v>
      </c>
      <c r="Y13" s="2">
        <v>4.05</v>
      </c>
      <c r="Z13" s="26"/>
      <c r="AA13" s="26"/>
      <c r="AB13" s="26"/>
      <c r="AC13" s="26"/>
      <c r="AD13" s="26"/>
      <c r="AE13" s="8"/>
      <c r="AF13" s="8"/>
      <c r="AG13" s="8"/>
      <c r="AH13" s="7"/>
      <c r="AI13" s="7"/>
      <c r="AJ13" s="7"/>
    </row>
    <row r="14" spans="1:36" ht="46.5" customHeight="1">
      <c r="A14" s="147"/>
      <c r="B14" s="228" t="s">
        <v>171</v>
      </c>
      <c r="C14" s="228"/>
      <c r="D14" s="228"/>
      <c r="E14" s="149" t="str">
        <f>IF(F11=0,"Please fill out the steps above",F11)</f>
        <v>Please fill out the steps above</v>
      </c>
      <c r="F14" s="186" t="s">
        <v>149</v>
      </c>
      <c r="G14" s="186"/>
      <c r="H14" s="186"/>
      <c r="I14" s="186"/>
      <c r="W14" s="26"/>
      <c r="X14" s="3"/>
      <c r="Y14" s="2"/>
      <c r="Z14" s="26"/>
      <c r="AA14" s="26"/>
      <c r="AB14" s="26"/>
      <c r="AC14" s="26"/>
      <c r="AD14" s="26"/>
      <c r="AE14" s="8"/>
      <c r="AF14" s="8"/>
      <c r="AG14" s="8"/>
      <c r="AH14" s="7"/>
      <c r="AI14" s="7"/>
      <c r="AJ14" s="7"/>
    </row>
    <row r="15" spans="1:36" ht="31.4" customHeight="1">
      <c r="F15" s="26"/>
      <c r="W15" s="26"/>
      <c r="X15" s="2"/>
      <c r="Y15" s="2"/>
      <c r="Z15" s="26"/>
      <c r="AA15" s="26"/>
      <c r="AB15" s="26"/>
      <c r="AC15" s="26"/>
      <c r="AD15" s="26"/>
      <c r="AE15" s="8"/>
      <c r="AF15" s="8"/>
      <c r="AG15" s="8"/>
      <c r="AH15" s="7"/>
      <c r="AI15" s="7"/>
      <c r="AJ15" s="7"/>
    </row>
    <row r="16" spans="1:36" ht="37.4" customHeight="1">
      <c r="A16" s="213" t="s">
        <v>135</v>
      </c>
      <c r="B16" s="213"/>
      <c r="C16" s="213"/>
      <c r="D16" s="213"/>
      <c r="E16" s="213"/>
      <c r="F16" s="213"/>
      <c r="G16" s="213"/>
      <c r="H16" s="213"/>
      <c r="I16" s="213"/>
      <c r="J16" s="213"/>
      <c r="K16" s="213"/>
      <c r="L16" s="213"/>
      <c r="M16" s="213"/>
      <c r="N16" s="213"/>
      <c r="O16" s="213"/>
      <c r="P16" s="213"/>
      <c r="W16" s="26"/>
      <c r="X16" s="2"/>
      <c r="Y16" s="2"/>
      <c r="Z16" s="26"/>
      <c r="AA16" s="26"/>
      <c r="AB16" s="26"/>
      <c r="AC16" s="26"/>
      <c r="AD16" s="26"/>
      <c r="AE16" s="8"/>
      <c r="AF16" s="8"/>
      <c r="AG16" s="8"/>
    </row>
    <row r="17" spans="1:33" s="12" customFormat="1" ht="30" customHeight="1">
      <c r="A17" s="133"/>
      <c r="B17" s="133"/>
      <c r="C17" s="133"/>
      <c r="D17" s="134" t="s">
        <v>72</v>
      </c>
      <c r="E17" s="136" t="s">
        <v>73</v>
      </c>
      <c r="F17" s="135"/>
      <c r="G17" s="212" t="s">
        <v>100</v>
      </c>
      <c r="H17" s="212"/>
      <c r="I17" s="211" t="s">
        <v>101</v>
      </c>
      <c r="J17" s="211"/>
      <c r="K17" s="211" t="s">
        <v>111</v>
      </c>
      <c r="L17" s="211"/>
      <c r="M17" s="211" t="str">
        <f>IF(F3=4,"Bedtime","")</f>
        <v/>
      </c>
      <c r="N17" s="211"/>
      <c r="O17" s="214" t="s">
        <v>114</v>
      </c>
      <c r="P17" s="214"/>
      <c r="Q17" s="61" t="s">
        <v>76</v>
      </c>
      <c r="R17" s="61" t="s">
        <v>80</v>
      </c>
      <c r="S17" s="62" t="str">
        <f>IFERROR(IF(O19&lt;P19,(MROUND(O19/$F$3,5))-IF((MROUND((P19-O19),5))&lt;=4,0,MROUND((P19-O19)/2,5)),MROUND(O19/$F$3,5)),"")</f>
        <v/>
      </c>
      <c r="T17" s="26"/>
      <c r="U17" s="8"/>
      <c r="V17" s="8"/>
      <c r="W17" s="8"/>
      <c r="X17" s="8"/>
      <c r="Y17" s="13"/>
      <c r="Z17" s="14"/>
      <c r="AA17" s="14"/>
      <c r="AB17" s="14"/>
      <c r="AC17" s="14"/>
      <c r="AD17" s="14"/>
      <c r="AE17" s="14"/>
      <c r="AF17" s="14"/>
      <c r="AG17" s="14"/>
    </row>
    <row r="18" spans="1:33" s="12" customFormat="1">
      <c r="A18"/>
      <c r="B18" s="26" t="s">
        <v>16</v>
      </c>
      <c r="C18" s="227" t="s">
        <v>96</v>
      </c>
      <c r="D18" s="7" t="str">
        <f>IFERROR(VLOOKUP(B18,Percentages!$C$3:$I$60,1,FALSE),"")</f>
        <v>DAY 1</v>
      </c>
      <c r="E18" s="79" t="str">
        <f>IFERROR(IF(VLOOKUP($D18,Percentages!$C$3:$I$60,$F$12,FALSE)=0,"",VLOOKUP($D18,Percentages!$C$3:$I$60,$F$12,FALSE)),"")</f>
        <v/>
      </c>
      <c r="G18" s="68" t="str">
        <f>+IFERROR(IF(O18&lt;Q18,(MROUND(O18/$F$3,5)),(O18-Q18)+(MROUND(O18/$F$3,5))),"")</f>
        <v/>
      </c>
      <c r="H18" s="7" t="s">
        <v>115</v>
      </c>
      <c r="I18" s="68" t="str">
        <f>IFERROR(MROUND(O18/$F$3,5),"")</f>
        <v/>
      </c>
      <c r="J18" s="7" t="s">
        <v>115</v>
      </c>
      <c r="K18" s="68" t="str">
        <f>IFERROR(IF($F$3=4,
IF(O18&lt;Q18,(MROUND(O18/$F$3,5))-IF((MROUND((Q18-O18),5))&lt;=5,0,MROUND((Q18-O18)/2,5)),MROUND(O18/$F$3,5)),IF(O18&lt;Q18,(MROUND(O18/$F$3,5))-IF((MROUND((Q18-O18),5))&lt;=4,0,MROUND((Q18-O18)/2,5)),MROUND(O18/$F$3,5))),"")</f>
        <v/>
      </c>
      <c r="L18" s="7" t="s">
        <v>115</v>
      </c>
      <c r="M18" s="68" t="str">
        <f>IFERROR(IF($F$3=4,IF(O18&lt;Q18,(MROUND(O18/$F$3,5))-(MROUND((Q18-O18)/2,5)),MROUND(O18/$F$3,5))," "),"")</f>
        <v xml:space="preserve"> </v>
      </c>
      <c r="N18" s="7" t="str">
        <f>IF($F$3=4,"ml","")</f>
        <v/>
      </c>
      <c r="O18" s="57" t="str">
        <f>IFERROR(MROUND($F$11*$E18,5),"")</f>
        <v/>
      </c>
      <c r="P18" s="7" t="s">
        <v>115</v>
      </c>
      <c r="Q18" s="62" t="str">
        <f>IFERROR(I18*$F$3,"")</f>
        <v/>
      </c>
      <c r="R18" s="157">
        <f>SUM(G18:M18)</f>
        <v>0</v>
      </c>
      <c r="S18" s="62" t="str">
        <f t="shared" ref="S18:S73" si="0">IF(O18=R18,"Y","N")</f>
        <v>N</v>
      </c>
      <c r="T18" s="26">
        <f t="shared" ref="T18:T45" si="1">IFERROR(MOD(O18,4),0)</f>
        <v>0</v>
      </c>
      <c r="U18" s="26"/>
      <c r="V18" s="26"/>
      <c r="W18" s="8"/>
      <c r="X18" s="8"/>
      <c r="Y18" s="13"/>
      <c r="Z18" s="14"/>
      <c r="AA18" s="14"/>
      <c r="AB18" s="14"/>
      <c r="AC18" s="14"/>
      <c r="AD18" s="14"/>
      <c r="AE18" s="14"/>
      <c r="AF18" s="14"/>
      <c r="AG18" s="14"/>
    </row>
    <row r="19" spans="1:33" s="12" customFormat="1">
      <c r="A19"/>
      <c r="B19" s="26" t="s">
        <v>17</v>
      </c>
      <c r="C19" s="227"/>
      <c r="D19" s="63" t="str">
        <f>IFERROR(VLOOKUP(B19,Percentages!$C$3:$I$60,1,FALSE),"")</f>
        <v>DAY 2</v>
      </c>
      <c r="E19" s="67" t="str">
        <f>IFERROR(IF(VLOOKUP($D19,Percentages!$C$3:$I$60,$F$12,FALSE)=0,"",VLOOKUP($D19,Percentages!$C$3:$I$60,$F$12,FALSE)),"")</f>
        <v/>
      </c>
      <c r="F19" s="64"/>
      <c r="G19" s="63" t="str">
        <f>+IFERROR(IF(O19&lt;Q19,(MROUND(O19/$F$3,5)),(O19-Q19)+(MROUND(O19/$F$3,5))),"")</f>
        <v/>
      </c>
      <c r="H19" s="63" t="s">
        <v>115</v>
      </c>
      <c r="I19" s="63" t="str">
        <f t="shared" ref="I19:I73" si="2">IFERROR(MROUND(O19/$F$3,5),"")</f>
        <v/>
      </c>
      <c r="J19" s="63" t="s">
        <v>115</v>
      </c>
      <c r="K19" s="63" t="str">
        <f t="shared" ref="K19:K73" si="3">IFERROR(IF($F$3=4,
IF(O19&lt;Q19,(MROUND(O19/$F$3,5))-IF((MROUND((Q19-O19),5))&lt;=5,0,MROUND((Q19-O19)/2,5)),MROUND(O19/$F$3,5)),IF(O19&lt;Q19,(MROUND(O19/$F$3,5))-IF((MROUND((Q19-O19),5))&lt;=4,0,MROUND((Q19-O19)/2,5)),MROUND(O19/$F$3,5))),"")</f>
        <v/>
      </c>
      <c r="L19" s="63" t="s">
        <v>115</v>
      </c>
      <c r="M19" s="63" t="str">
        <f t="shared" ref="M19:M73" si="4">IFERROR(IF($F$3=4,IF(O19&lt;Q19,(MROUND(O19/$F$3,5))-(MROUND((Q19-O19)/2,5)),MROUND(O19/$F$3,5))," "),"")</f>
        <v xml:space="preserve"> </v>
      </c>
      <c r="N19" s="63" t="str">
        <f t="shared" ref="N19:N73" si="5">IF($F$3=4,"ml","")</f>
        <v/>
      </c>
      <c r="O19" s="65" t="str">
        <f t="shared" ref="O19:O73" si="6">IFERROR(MROUND($F$11*$E19,5),"")</f>
        <v/>
      </c>
      <c r="P19" s="63" t="s">
        <v>115</v>
      </c>
      <c r="Q19" s="62" t="str">
        <f t="shared" ref="Q19:Q45" si="7">IFERROR(I19*$F$3,"")</f>
        <v/>
      </c>
      <c r="R19" s="157">
        <f t="shared" ref="R19:R73" si="8">SUM(G19:M19)</f>
        <v>0</v>
      </c>
      <c r="S19" s="62" t="str">
        <f t="shared" si="0"/>
        <v>N</v>
      </c>
      <c r="T19" s="26">
        <f t="shared" si="1"/>
        <v>0</v>
      </c>
      <c r="U19" s="26"/>
      <c r="V19" s="26"/>
      <c r="W19" s="8"/>
      <c r="X19" s="8"/>
      <c r="Y19" s="15"/>
    </row>
    <row r="20" spans="1:33" s="12" customFormat="1">
      <c r="A20"/>
      <c r="B20" s="26" t="s">
        <v>18</v>
      </c>
      <c r="C20" s="227"/>
      <c r="D20" s="7" t="str">
        <f>IFERROR(VLOOKUP(B20,Percentages!$C$3:$I$60,1,FALSE),"")</f>
        <v>DAY 3</v>
      </c>
      <c r="E20" s="79" t="str">
        <f>IFERROR(IF(VLOOKUP($D20,Percentages!$C$3:$I$60,$F$12,FALSE)=0,"",VLOOKUP($D20,Percentages!$C$3:$I$60,$F$12,FALSE)),"")</f>
        <v/>
      </c>
      <c r="G20" s="7" t="str">
        <f t="shared" ref="G20:G73" si="9">+IFERROR(IF(O20&lt;Q20,(MROUND(O20/$F$3,5)),(O20-Q20)+(MROUND(O20/$F$3,5))),"")</f>
        <v/>
      </c>
      <c r="H20" s="7" t="s">
        <v>115</v>
      </c>
      <c r="I20" s="7" t="str">
        <f t="shared" si="2"/>
        <v/>
      </c>
      <c r="J20" s="7" t="s">
        <v>115</v>
      </c>
      <c r="K20" s="7" t="str">
        <f t="shared" si="3"/>
        <v/>
      </c>
      <c r="L20" s="7" t="s">
        <v>115</v>
      </c>
      <c r="M20" s="7" t="str">
        <f t="shared" si="4"/>
        <v xml:space="preserve"> </v>
      </c>
      <c r="N20" s="7" t="str">
        <f t="shared" si="5"/>
        <v/>
      </c>
      <c r="O20" s="57" t="str">
        <f t="shared" si="6"/>
        <v/>
      </c>
      <c r="P20" s="7" t="s">
        <v>115</v>
      </c>
      <c r="Q20" s="62" t="str">
        <f t="shared" si="7"/>
        <v/>
      </c>
      <c r="R20" s="157">
        <f t="shared" si="8"/>
        <v>0</v>
      </c>
      <c r="S20" s="62" t="str">
        <f t="shared" si="0"/>
        <v>N</v>
      </c>
      <c r="T20" s="26">
        <f t="shared" si="1"/>
        <v>0</v>
      </c>
      <c r="U20" s="26"/>
      <c r="V20" s="26"/>
      <c r="W20" s="8"/>
      <c r="X20" s="8"/>
      <c r="Y20" s="15"/>
    </row>
    <row r="21" spans="1:33" s="12" customFormat="1">
      <c r="A21"/>
      <c r="B21" s="26" t="s">
        <v>19</v>
      </c>
      <c r="C21" s="227"/>
      <c r="D21" s="63" t="str">
        <f>IFERROR(VLOOKUP(B21,Percentages!$C$3:$I$60,1,FALSE),"")</f>
        <v>DAY 4</v>
      </c>
      <c r="E21" s="67" t="str">
        <f>IFERROR(IF(VLOOKUP($D21,Percentages!$C$3:$I$60,$F$12,FALSE)=0,"",VLOOKUP($D21,Percentages!$C$3:$I$60,$F$12,FALSE)),"")</f>
        <v/>
      </c>
      <c r="F21" s="64"/>
      <c r="G21" s="63" t="str">
        <f t="shared" si="9"/>
        <v/>
      </c>
      <c r="H21" s="63" t="s">
        <v>115</v>
      </c>
      <c r="I21" s="63" t="str">
        <f t="shared" si="2"/>
        <v/>
      </c>
      <c r="J21" s="63" t="s">
        <v>115</v>
      </c>
      <c r="K21" s="63" t="str">
        <f t="shared" si="3"/>
        <v/>
      </c>
      <c r="L21" s="63" t="s">
        <v>115</v>
      </c>
      <c r="M21" s="63" t="str">
        <f t="shared" si="4"/>
        <v xml:space="preserve"> </v>
      </c>
      <c r="N21" s="63" t="str">
        <f t="shared" si="5"/>
        <v/>
      </c>
      <c r="O21" s="65" t="str">
        <f t="shared" si="6"/>
        <v/>
      </c>
      <c r="P21" s="63" t="s">
        <v>115</v>
      </c>
      <c r="Q21" s="62" t="str">
        <f t="shared" si="7"/>
        <v/>
      </c>
      <c r="R21" s="157">
        <f t="shared" si="8"/>
        <v>0</v>
      </c>
      <c r="S21" s="62" t="str">
        <f t="shared" si="0"/>
        <v>N</v>
      </c>
      <c r="T21" s="26">
        <f t="shared" si="1"/>
        <v>0</v>
      </c>
      <c r="U21" s="26"/>
      <c r="V21" s="26"/>
      <c r="W21" s="8"/>
      <c r="X21" s="8"/>
      <c r="Y21" s="15"/>
    </row>
    <row r="22" spans="1:33" s="12" customFormat="1">
      <c r="A22"/>
      <c r="B22" s="26" t="s">
        <v>20</v>
      </c>
      <c r="C22" s="227"/>
      <c r="D22" s="7" t="str">
        <f>IFERROR(VLOOKUP(B22,Percentages!$C$3:$I$60,1,FALSE),"")</f>
        <v>DAY 5</v>
      </c>
      <c r="E22" s="79" t="str">
        <f>IFERROR(IF(VLOOKUP($D22,Percentages!$C$3:$I$60,$F$12,FALSE)=0,"",VLOOKUP($D22,Percentages!$C$3:$I$60,$F$12,FALSE)),"")</f>
        <v/>
      </c>
      <c r="G22" s="7" t="str">
        <f t="shared" si="9"/>
        <v/>
      </c>
      <c r="H22" s="7" t="s">
        <v>115</v>
      </c>
      <c r="I22" s="7" t="str">
        <f t="shared" si="2"/>
        <v/>
      </c>
      <c r="J22" s="7" t="s">
        <v>115</v>
      </c>
      <c r="K22" s="7" t="str">
        <f t="shared" si="3"/>
        <v/>
      </c>
      <c r="L22" s="7" t="s">
        <v>115</v>
      </c>
      <c r="M22" s="7" t="str">
        <f t="shared" si="4"/>
        <v xml:space="preserve"> </v>
      </c>
      <c r="N22" s="7" t="str">
        <f t="shared" si="5"/>
        <v/>
      </c>
      <c r="O22" s="57" t="str">
        <f t="shared" si="6"/>
        <v/>
      </c>
      <c r="P22" s="7" t="s">
        <v>115</v>
      </c>
      <c r="Q22" s="62" t="str">
        <f t="shared" si="7"/>
        <v/>
      </c>
      <c r="R22" s="157">
        <f t="shared" si="8"/>
        <v>0</v>
      </c>
      <c r="S22" s="62" t="str">
        <f t="shared" si="0"/>
        <v>N</v>
      </c>
      <c r="T22" s="26">
        <f t="shared" si="1"/>
        <v>0</v>
      </c>
      <c r="U22" s="26"/>
      <c r="V22" s="26"/>
      <c r="W22" s="8"/>
      <c r="X22" s="8"/>
      <c r="Y22" s="15"/>
    </row>
    <row r="23" spans="1:33" s="12" customFormat="1">
      <c r="A23"/>
      <c r="B23" s="26" t="s">
        <v>21</v>
      </c>
      <c r="C23" s="227"/>
      <c r="D23" s="63" t="str">
        <f>IFERROR(VLOOKUP(B23,Percentages!$C$3:$I$60,1,FALSE),"")</f>
        <v>DAY 6</v>
      </c>
      <c r="E23" s="67" t="str">
        <f>IFERROR(IF(VLOOKUP($D23,Percentages!$C$3:$I$60,$F$12,FALSE)=0,"",VLOOKUP($D23,Percentages!$C$3:$I$60,$F$12,FALSE)),"")</f>
        <v/>
      </c>
      <c r="F23" s="64"/>
      <c r="G23" s="63" t="str">
        <f t="shared" si="9"/>
        <v/>
      </c>
      <c r="H23" s="63" t="s">
        <v>115</v>
      </c>
      <c r="I23" s="63" t="str">
        <f t="shared" si="2"/>
        <v/>
      </c>
      <c r="J23" s="63" t="s">
        <v>115</v>
      </c>
      <c r="K23" s="63" t="str">
        <f t="shared" si="3"/>
        <v/>
      </c>
      <c r="L23" s="63" t="s">
        <v>115</v>
      </c>
      <c r="M23" s="63" t="str">
        <f t="shared" si="4"/>
        <v xml:space="preserve"> </v>
      </c>
      <c r="N23" s="63" t="str">
        <f t="shared" si="5"/>
        <v/>
      </c>
      <c r="O23" s="65" t="str">
        <f t="shared" si="6"/>
        <v/>
      </c>
      <c r="P23" s="63" t="s">
        <v>115</v>
      </c>
      <c r="Q23" s="62" t="str">
        <f t="shared" si="7"/>
        <v/>
      </c>
      <c r="R23" s="157">
        <f t="shared" si="8"/>
        <v>0</v>
      </c>
      <c r="S23" s="62" t="str">
        <f t="shared" si="0"/>
        <v>N</v>
      </c>
      <c r="T23" s="26">
        <f t="shared" si="1"/>
        <v>0</v>
      </c>
      <c r="U23" s="26"/>
      <c r="V23" s="26"/>
      <c r="W23" s="8"/>
      <c r="X23" s="8"/>
      <c r="Y23" s="15"/>
    </row>
    <row r="24" spans="1:33" s="12" customFormat="1">
      <c r="A24"/>
      <c r="B24" s="26" t="s">
        <v>22</v>
      </c>
      <c r="C24" s="227"/>
      <c r="D24" s="7" t="str">
        <f>IFERROR(VLOOKUP(B24,Percentages!$C$3:$I$60,1,FALSE),"")</f>
        <v>DAY 7</v>
      </c>
      <c r="E24" s="79" t="str">
        <f>IFERROR(IF(VLOOKUP($D24,Percentages!$C$3:$I$60,$F$12,FALSE)=0,"",VLOOKUP($D24,Percentages!$C$3:$I$60,$F$12,FALSE)),"")</f>
        <v/>
      </c>
      <c r="G24" s="7" t="str">
        <f t="shared" si="9"/>
        <v/>
      </c>
      <c r="H24" s="7" t="s">
        <v>115</v>
      </c>
      <c r="I24" s="7" t="str">
        <f t="shared" si="2"/>
        <v/>
      </c>
      <c r="J24" s="7" t="s">
        <v>115</v>
      </c>
      <c r="K24" s="7" t="str">
        <f t="shared" si="3"/>
        <v/>
      </c>
      <c r="L24" s="7" t="s">
        <v>115</v>
      </c>
      <c r="M24" s="7" t="str">
        <f t="shared" si="4"/>
        <v xml:space="preserve"> </v>
      </c>
      <c r="N24" s="7" t="str">
        <f t="shared" si="5"/>
        <v/>
      </c>
      <c r="O24" s="57" t="str">
        <f t="shared" si="6"/>
        <v/>
      </c>
      <c r="P24" s="7" t="s">
        <v>115</v>
      </c>
      <c r="Q24" s="62" t="str">
        <f t="shared" si="7"/>
        <v/>
      </c>
      <c r="R24" s="157">
        <f t="shared" si="8"/>
        <v>0</v>
      </c>
      <c r="S24" s="62" t="str">
        <f t="shared" si="0"/>
        <v>N</v>
      </c>
      <c r="T24" s="26">
        <f t="shared" si="1"/>
        <v>0</v>
      </c>
      <c r="U24" s="26"/>
      <c r="V24" s="26"/>
      <c r="W24" s="8"/>
      <c r="X24" s="8"/>
      <c r="Y24" s="15"/>
    </row>
    <row r="25" spans="1:33" s="12" customFormat="1">
      <c r="A25"/>
      <c r="B25" s="26" t="s">
        <v>23</v>
      </c>
      <c r="C25" s="226" t="s">
        <v>97</v>
      </c>
      <c r="D25" s="63" t="str">
        <f>IFERROR(VLOOKUP(B25,Percentages!$C$3:$I$60,1,FALSE),"")</f>
        <v>DAY 8</v>
      </c>
      <c r="E25" s="67" t="str">
        <f>IFERROR(IF(VLOOKUP($D25,Percentages!$C$3:$I$60,$F$12,FALSE)=0,"",VLOOKUP($D25,Percentages!$C$3:$I$60,$F$12,FALSE)),"")</f>
        <v/>
      </c>
      <c r="F25" s="64"/>
      <c r="G25" s="63" t="str">
        <f t="shared" si="9"/>
        <v/>
      </c>
      <c r="H25" s="63" t="s">
        <v>115</v>
      </c>
      <c r="I25" s="63" t="str">
        <f t="shared" si="2"/>
        <v/>
      </c>
      <c r="J25" s="63" t="s">
        <v>115</v>
      </c>
      <c r="K25" s="63" t="str">
        <f t="shared" si="3"/>
        <v/>
      </c>
      <c r="L25" s="63" t="s">
        <v>115</v>
      </c>
      <c r="M25" s="63" t="str">
        <f t="shared" si="4"/>
        <v xml:space="preserve"> </v>
      </c>
      <c r="N25" s="63" t="str">
        <f t="shared" si="5"/>
        <v/>
      </c>
      <c r="O25" s="65" t="str">
        <f t="shared" si="6"/>
        <v/>
      </c>
      <c r="P25" s="63" t="s">
        <v>115</v>
      </c>
      <c r="Q25" s="62" t="str">
        <f t="shared" si="7"/>
        <v/>
      </c>
      <c r="R25" s="157">
        <f t="shared" si="8"/>
        <v>0</v>
      </c>
      <c r="S25" s="62" t="str">
        <f t="shared" si="0"/>
        <v>N</v>
      </c>
      <c r="T25" s="26">
        <f t="shared" si="1"/>
        <v>0</v>
      </c>
      <c r="U25" s="26"/>
      <c r="V25" s="26"/>
      <c r="W25" s="8"/>
      <c r="X25" s="8"/>
      <c r="Y25" s="15"/>
    </row>
    <row r="26" spans="1:33" s="12" customFormat="1">
      <c r="A26"/>
      <c r="B26" s="26" t="s">
        <v>24</v>
      </c>
      <c r="C26" s="226"/>
      <c r="D26" s="7" t="str">
        <f>IFERROR(VLOOKUP(B26,Percentages!$C$3:$I$60,1,FALSE),"")</f>
        <v>DAY 9</v>
      </c>
      <c r="E26" s="79" t="str">
        <f>IFERROR(IF(VLOOKUP($D26,Percentages!$C$3:$I$60,$F$12,FALSE)=0,"",VLOOKUP($D26,Percentages!$C$3:$I$60,$F$12,FALSE)),"")</f>
        <v/>
      </c>
      <c r="G26" s="7" t="str">
        <f t="shared" si="9"/>
        <v/>
      </c>
      <c r="H26" s="7" t="s">
        <v>115</v>
      </c>
      <c r="I26" s="7" t="str">
        <f t="shared" si="2"/>
        <v/>
      </c>
      <c r="J26" s="7" t="s">
        <v>115</v>
      </c>
      <c r="K26" s="7" t="str">
        <f t="shared" si="3"/>
        <v/>
      </c>
      <c r="L26" s="7" t="s">
        <v>115</v>
      </c>
      <c r="M26" s="7" t="str">
        <f t="shared" si="4"/>
        <v xml:space="preserve"> </v>
      </c>
      <c r="N26" s="7" t="str">
        <f t="shared" si="5"/>
        <v/>
      </c>
      <c r="O26" s="57" t="str">
        <f t="shared" si="6"/>
        <v/>
      </c>
      <c r="P26" s="7" t="s">
        <v>115</v>
      </c>
      <c r="Q26" s="62" t="str">
        <f t="shared" si="7"/>
        <v/>
      </c>
      <c r="R26" s="157">
        <f t="shared" si="8"/>
        <v>0</v>
      </c>
      <c r="S26" s="62" t="str">
        <f t="shared" si="0"/>
        <v>N</v>
      </c>
      <c r="T26" s="26">
        <f t="shared" si="1"/>
        <v>0</v>
      </c>
      <c r="U26" s="26"/>
      <c r="V26" s="26"/>
      <c r="W26" s="8"/>
      <c r="X26" s="8"/>
      <c r="Y26" s="15"/>
    </row>
    <row r="27" spans="1:33">
      <c r="A27"/>
      <c r="B27" s="26" t="s">
        <v>25</v>
      </c>
      <c r="C27" s="226"/>
      <c r="D27" s="63" t="str">
        <f>IFERROR(VLOOKUP(B27,Percentages!$C$3:$I$60,1,FALSE),"")</f>
        <v>DAY 10</v>
      </c>
      <c r="E27" s="67" t="str">
        <f>IFERROR(IF(VLOOKUP($D27,Percentages!$C$3:$I$60,$F$12,FALSE)=0,"",VLOOKUP($D27,Percentages!$C$3:$I$60,$F$12,FALSE)),"")</f>
        <v/>
      </c>
      <c r="F27" s="66"/>
      <c r="G27" s="63" t="str">
        <f t="shared" si="9"/>
        <v/>
      </c>
      <c r="H27" s="63" t="s">
        <v>115</v>
      </c>
      <c r="I27" s="63" t="str">
        <f t="shared" si="2"/>
        <v/>
      </c>
      <c r="J27" s="63" t="s">
        <v>115</v>
      </c>
      <c r="K27" s="63" t="str">
        <f t="shared" si="3"/>
        <v/>
      </c>
      <c r="L27" s="63" t="s">
        <v>115</v>
      </c>
      <c r="M27" s="63" t="str">
        <f t="shared" si="4"/>
        <v xml:space="preserve"> </v>
      </c>
      <c r="N27" s="63" t="str">
        <f t="shared" si="5"/>
        <v/>
      </c>
      <c r="O27" s="65" t="str">
        <f t="shared" si="6"/>
        <v/>
      </c>
      <c r="P27" s="63" t="s">
        <v>115</v>
      </c>
      <c r="Q27" s="62" t="str">
        <f t="shared" si="7"/>
        <v/>
      </c>
      <c r="R27" s="157">
        <f t="shared" si="8"/>
        <v>0</v>
      </c>
      <c r="S27" s="62" t="str">
        <f t="shared" si="0"/>
        <v>N</v>
      </c>
      <c r="T27" s="26">
        <f t="shared" si="1"/>
        <v>0</v>
      </c>
      <c r="U27" s="26"/>
      <c r="V27" s="26"/>
      <c r="W27" s="8"/>
      <c r="X27" s="8"/>
    </row>
    <row r="28" spans="1:33">
      <c r="A28"/>
      <c r="B28" s="26" t="s">
        <v>26</v>
      </c>
      <c r="C28" s="226"/>
      <c r="D28" s="7" t="str">
        <f>IFERROR(VLOOKUP(B28,Percentages!$C$3:$I$60,1,FALSE),"")</f>
        <v>DAY 11</v>
      </c>
      <c r="E28" s="79" t="str">
        <f>IFERROR(IF(VLOOKUP($D28,Percentages!$C$3:$I$60,$F$12,FALSE)=0,"",VLOOKUP($D28,Percentages!$C$3:$I$60,$F$12,FALSE)),"")</f>
        <v/>
      </c>
      <c r="G28" s="7" t="str">
        <f t="shared" si="9"/>
        <v/>
      </c>
      <c r="H28" s="7" t="s">
        <v>115</v>
      </c>
      <c r="I28" s="7" t="str">
        <f t="shared" si="2"/>
        <v/>
      </c>
      <c r="J28" s="7" t="s">
        <v>115</v>
      </c>
      <c r="K28" s="7" t="str">
        <f t="shared" si="3"/>
        <v/>
      </c>
      <c r="L28" s="7" t="s">
        <v>115</v>
      </c>
      <c r="M28" s="7" t="str">
        <f t="shared" si="4"/>
        <v xml:space="preserve"> </v>
      </c>
      <c r="N28" s="7" t="str">
        <f t="shared" si="5"/>
        <v/>
      </c>
      <c r="O28" s="57" t="str">
        <f t="shared" si="6"/>
        <v/>
      </c>
      <c r="P28" s="7" t="s">
        <v>115</v>
      </c>
      <c r="Q28" s="62" t="str">
        <f t="shared" si="7"/>
        <v/>
      </c>
      <c r="R28" s="157">
        <f t="shared" si="8"/>
        <v>0</v>
      </c>
      <c r="S28" s="62" t="str">
        <f t="shared" si="0"/>
        <v>N</v>
      </c>
      <c r="T28" s="26">
        <f t="shared" si="1"/>
        <v>0</v>
      </c>
      <c r="U28" s="26"/>
      <c r="V28" s="26"/>
      <c r="W28" s="8"/>
      <c r="X28" s="8"/>
    </row>
    <row r="29" spans="1:33" ht="15" customHeight="1">
      <c r="A29"/>
      <c r="B29" s="26" t="s">
        <v>27</v>
      </c>
      <c r="C29" s="226"/>
      <c r="D29" s="63" t="str">
        <f>IFERROR(VLOOKUP(B29,Percentages!$C$3:$I$60,1,FALSE),"")</f>
        <v>DAY 12</v>
      </c>
      <c r="E29" s="67" t="str">
        <f>IFERROR(IF(VLOOKUP($D29,Percentages!$C$3:$I$60,$F$12,FALSE)=0,"",VLOOKUP($D29,Percentages!$C$3:$I$60,$F$12,FALSE)),"")</f>
        <v/>
      </c>
      <c r="F29" s="66"/>
      <c r="G29" s="63" t="str">
        <f t="shared" si="9"/>
        <v/>
      </c>
      <c r="H29" s="63" t="s">
        <v>115</v>
      </c>
      <c r="I29" s="63" t="str">
        <f t="shared" si="2"/>
        <v/>
      </c>
      <c r="J29" s="63" t="s">
        <v>115</v>
      </c>
      <c r="K29" s="63" t="str">
        <f t="shared" si="3"/>
        <v/>
      </c>
      <c r="L29" s="63" t="s">
        <v>115</v>
      </c>
      <c r="M29" s="63" t="str">
        <f t="shared" si="4"/>
        <v xml:space="preserve"> </v>
      </c>
      <c r="N29" s="63" t="str">
        <f t="shared" si="5"/>
        <v/>
      </c>
      <c r="O29" s="65" t="str">
        <f t="shared" si="6"/>
        <v/>
      </c>
      <c r="P29" s="63" t="s">
        <v>115</v>
      </c>
      <c r="Q29" s="62" t="str">
        <f t="shared" si="7"/>
        <v/>
      </c>
      <c r="R29" s="157">
        <f t="shared" si="8"/>
        <v>0</v>
      </c>
      <c r="S29" s="62" t="str">
        <f t="shared" si="0"/>
        <v>N</v>
      </c>
      <c r="T29" s="26">
        <f t="shared" si="1"/>
        <v>0</v>
      </c>
      <c r="U29" s="26"/>
      <c r="V29" s="26"/>
      <c r="W29" s="8"/>
      <c r="X29" s="8"/>
    </row>
    <row r="30" spans="1:33">
      <c r="A30"/>
      <c r="B30" s="26" t="s">
        <v>28</v>
      </c>
      <c r="C30" s="226"/>
      <c r="D30" s="7" t="str">
        <f>IFERROR(VLOOKUP(B30,Percentages!$C$3:$I$60,1,FALSE),"")</f>
        <v>DAY 13</v>
      </c>
      <c r="E30" s="79" t="str">
        <f>IFERROR(IF(VLOOKUP($D30,Percentages!$C$3:$I$60,$F$12,FALSE)=0,"",VLOOKUP($D30,Percentages!$C$3:$I$60,$F$12,FALSE)),"")</f>
        <v/>
      </c>
      <c r="G30" s="7" t="str">
        <f t="shared" si="9"/>
        <v/>
      </c>
      <c r="H30" s="7" t="s">
        <v>115</v>
      </c>
      <c r="I30" s="7" t="str">
        <f t="shared" si="2"/>
        <v/>
      </c>
      <c r="J30" s="7" t="s">
        <v>115</v>
      </c>
      <c r="K30" s="7" t="str">
        <f t="shared" si="3"/>
        <v/>
      </c>
      <c r="L30" s="7" t="s">
        <v>115</v>
      </c>
      <c r="M30" s="7" t="str">
        <f t="shared" si="4"/>
        <v xml:space="preserve"> </v>
      </c>
      <c r="N30" s="7" t="str">
        <f t="shared" si="5"/>
        <v/>
      </c>
      <c r="O30" s="57" t="str">
        <f t="shared" si="6"/>
        <v/>
      </c>
      <c r="P30" s="7" t="s">
        <v>115</v>
      </c>
      <c r="Q30" s="62" t="str">
        <f t="shared" si="7"/>
        <v/>
      </c>
      <c r="R30" s="157">
        <f t="shared" si="8"/>
        <v>0</v>
      </c>
      <c r="S30" s="62" t="str">
        <f t="shared" si="0"/>
        <v>N</v>
      </c>
      <c r="T30" s="26">
        <f t="shared" si="1"/>
        <v>0</v>
      </c>
      <c r="U30" s="26"/>
      <c r="V30" s="26"/>
      <c r="W30" s="8"/>
      <c r="X30" s="8"/>
    </row>
    <row r="31" spans="1:33">
      <c r="A31"/>
      <c r="B31" s="26" t="s">
        <v>29</v>
      </c>
      <c r="C31" s="226"/>
      <c r="D31" s="63" t="str">
        <f>IFERROR(VLOOKUP(B31,Percentages!$C$3:$I$60,1,FALSE),"")</f>
        <v>DAY 14</v>
      </c>
      <c r="E31" s="67" t="str">
        <f>IFERROR(IF(VLOOKUP($D31,Percentages!$C$3:$I$60,$F$12,FALSE)=0,"",VLOOKUP($D31,Percentages!$C$3:$I$60,$F$12,FALSE)),"")</f>
        <v/>
      </c>
      <c r="F31" s="66"/>
      <c r="G31" s="63" t="str">
        <f t="shared" si="9"/>
        <v/>
      </c>
      <c r="H31" s="63" t="s">
        <v>115</v>
      </c>
      <c r="I31" s="63" t="str">
        <f t="shared" si="2"/>
        <v/>
      </c>
      <c r="J31" s="63" t="s">
        <v>115</v>
      </c>
      <c r="K31" s="63" t="str">
        <f t="shared" si="3"/>
        <v/>
      </c>
      <c r="L31" s="63" t="s">
        <v>115</v>
      </c>
      <c r="M31" s="63" t="str">
        <f t="shared" si="4"/>
        <v xml:space="preserve"> </v>
      </c>
      <c r="N31" s="63" t="str">
        <f t="shared" si="5"/>
        <v/>
      </c>
      <c r="O31" s="65" t="str">
        <f t="shared" si="6"/>
        <v/>
      </c>
      <c r="P31" s="63" t="s">
        <v>115</v>
      </c>
      <c r="Q31" s="62" t="str">
        <f t="shared" si="7"/>
        <v/>
      </c>
      <c r="R31" s="157">
        <f t="shared" si="8"/>
        <v>0</v>
      </c>
      <c r="S31" s="62" t="str">
        <f t="shared" si="0"/>
        <v>N</v>
      </c>
      <c r="T31" s="26">
        <f t="shared" si="1"/>
        <v>0</v>
      </c>
      <c r="U31" s="26"/>
      <c r="V31" s="26"/>
      <c r="W31" s="8"/>
      <c r="X31" s="8"/>
    </row>
    <row r="32" spans="1:33">
      <c r="A32"/>
      <c r="B32" s="26" t="s">
        <v>30</v>
      </c>
      <c r="C32" s="227" t="s">
        <v>98</v>
      </c>
      <c r="D32" s="7" t="str">
        <f>IFERROR(VLOOKUP(B32,Percentages!$C$3:$I$60,1,FALSE),"")</f>
        <v>DAY 15</v>
      </c>
      <c r="E32" s="79" t="str">
        <f>IFERROR(IF(VLOOKUP($D32,Percentages!$C$3:$I$60,$F$12,FALSE)=0,"",VLOOKUP($D32,Percentages!$C$3:$I$60,$F$12,FALSE)),"")</f>
        <v/>
      </c>
      <c r="G32" s="7" t="str">
        <f t="shared" si="9"/>
        <v/>
      </c>
      <c r="H32" s="7" t="s">
        <v>115</v>
      </c>
      <c r="I32" s="7" t="str">
        <f t="shared" si="2"/>
        <v/>
      </c>
      <c r="J32" s="7" t="s">
        <v>115</v>
      </c>
      <c r="K32" s="7" t="str">
        <f t="shared" si="3"/>
        <v/>
      </c>
      <c r="L32" s="7" t="s">
        <v>115</v>
      </c>
      <c r="M32" s="7" t="str">
        <f t="shared" si="4"/>
        <v xml:space="preserve"> </v>
      </c>
      <c r="N32" s="7" t="str">
        <f t="shared" si="5"/>
        <v/>
      </c>
      <c r="O32" s="57" t="str">
        <f t="shared" si="6"/>
        <v/>
      </c>
      <c r="P32" s="7" t="s">
        <v>115</v>
      </c>
      <c r="Q32" s="62" t="str">
        <f t="shared" si="7"/>
        <v/>
      </c>
      <c r="R32" s="157">
        <f t="shared" si="8"/>
        <v>0</v>
      </c>
      <c r="S32" s="62" t="str">
        <f t="shared" si="0"/>
        <v>N</v>
      </c>
      <c r="T32" s="26">
        <f t="shared" si="1"/>
        <v>0</v>
      </c>
      <c r="U32" s="26"/>
      <c r="V32" s="26"/>
      <c r="W32" s="8"/>
      <c r="X32" s="8"/>
    </row>
    <row r="33" spans="1:24">
      <c r="A33"/>
      <c r="B33" s="26" t="s">
        <v>31</v>
      </c>
      <c r="C33" s="227"/>
      <c r="D33" s="63" t="str">
        <f>IFERROR(VLOOKUP(B33,Percentages!$C$3:$I$60,1,FALSE),"")</f>
        <v>DAY 16</v>
      </c>
      <c r="E33" s="67" t="str">
        <f>IFERROR(IF(VLOOKUP($D33,Percentages!$C$3:$I$60,$F$12,FALSE)=0,"",VLOOKUP($D33,Percentages!$C$3:$I$60,$F$12,FALSE)),"")</f>
        <v/>
      </c>
      <c r="F33" s="66"/>
      <c r="G33" s="63" t="str">
        <f t="shared" si="9"/>
        <v/>
      </c>
      <c r="H33" s="63" t="s">
        <v>115</v>
      </c>
      <c r="I33" s="63" t="str">
        <f t="shared" si="2"/>
        <v/>
      </c>
      <c r="J33" s="63" t="s">
        <v>115</v>
      </c>
      <c r="K33" s="63" t="str">
        <f t="shared" si="3"/>
        <v/>
      </c>
      <c r="L33" s="63" t="s">
        <v>115</v>
      </c>
      <c r="M33" s="63" t="str">
        <f t="shared" si="4"/>
        <v xml:space="preserve"> </v>
      </c>
      <c r="N33" s="63" t="str">
        <f t="shared" si="5"/>
        <v/>
      </c>
      <c r="O33" s="65" t="str">
        <f t="shared" si="6"/>
        <v/>
      </c>
      <c r="P33" s="63" t="s">
        <v>115</v>
      </c>
      <c r="Q33" s="62" t="str">
        <f t="shared" si="7"/>
        <v/>
      </c>
      <c r="R33" s="157">
        <f t="shared" si="8"/>
        <v>0</v>
      </c>
      <c r="S33" s="62" t="str">
        <f t="shared" si="0"/>
        <v>N</v>
      </c>
      <c r="T33" s="26">
        <f t="shared" si="1"/>
        <v>0</v>
      </c>
      <c r="U33" s="26"/>
      <c r="V33" s="26"/>
      <c r="W33" s="8"/>
      <c r="X33" s="8"/>
    </row>
    <row r="34" spans="1:24">
      <c r="A34"/>
      <c r="B34" s="26" t="s">
        <v>32</v>
      </c>
      <c r="C34" s="227"/>
      <c r="D34" s="7" t="str">
        <f>IFERROR(VLOOKUP(B34,Percentages!$C$3:$I$60,1,FALSE),"")</f>
        <v>DAY 17</v>
      </c>
      <c r="E34" s="79" t="str">
        <f>IFERROR(IF(VLOOKUP($D34,Percentages!$C$3:$I$60,$F$12,FALSE)=0,"",VLOOKUP($D34,Percentages!$C$3:$I$60,$F$12,FALSE)),"")</f>
        <v/>
      </c>
      <c r="G34" s="7" t="str">
        <f t="shared" si="9"/>
        <v/>
      </c>
      <c r="H34" s="7" t="s">
        <v>115</v>
      </c>
      <c r="I34" s="7" t="str">
        <f t="shared" si="2"/>
        <v/>
      </c>
      <c r="J34" s="7" t="s">
        <v>115</v>
      </c>
      <c r="K34" s="7" t="str">
        <f t="shared" si="3"/>
        <v/>
      </c>
      <c r="L34" s="7" t="s">
        <v>115</v>
      </c>
      <c r="M34" s="7" t="str">
        <f t="shared" si="4"/>
        <v xml:space="preserve"> </v>
      </c>
      <c r="N34" s="7" t="str">
        <f t="shared" si="5"/>
        <v/>
      </c>
      <c r="O34" s="57" t="str">
        <f t="shared" si="6"/>
        <v/>
      </c>
      <c r="P34" s="7" t="s">
        <v>115</v>
      </c>
      <c r="Q34" s="62" t="str">
        <f t="shared" si="7"/>
        <v/>
      </c>
      <c r="R34" s="157">
        <f t="shared" si="8"/>
        <v>0</v>
      </c>
      <c r="S34" s="62" t="str">
        <f t="shared" si="0"/>
        <v>N</v>
      </c>
      <c r="T34" s="26">
        <f t="shared" si="1"/>
        <v>0</v>
      </c>
      <c r="U34" s="26"/>
      <c r="V34" s="26"/>
      <c r="W34" s="8"/>
      <c r="X34" s="8"/>
    </row>
    <row r="35" spans="1:24">
      <c r="B35" s="26" t="s">
        <v>33</v>
      </c>
      <c r="C35" s="227"/>
      <c r="D35" s="63" t="str">
        <f>IFERROR(VLOOKUP(B35,Percentages!$C$3:$I$60,1,FALSE),"")</f>
        <v>DAY 18</v>
      </c>
      <c r="E35" s="67" t="str">
        <f>IFERROR(IF(VLOOKUP($D35,Percentages!$C$3:$I$60,$F$12,FALSE)=0,"",VLOOKUP($D35,Percentages!$C$3:$I$60,$F$12,FALSE)),"")</f>
        <v/>
      </c>
      <c r="F35" s="66"/>
      <c r="G35" s="63" t="str">
        <f t="shared" si="9"/>
        <v/>
      </c>
      <c r="H35" s="63" t="s">
        <v>115</v>
      </c>
      <c r="I35" s="63" t="str">
        <f t="shared" si="2"/>
        <v/>
      </c>
      <c r="J35" s="63" t="s">
        <v>115</v>
      </c>
      <c r="K35" s="63" t="str">
        <f t="shared" si="3"/>
        <v/>
      </c>
      <c r="L35" s="63" t="s">
        <v>115</v>
      </c>
      <c r="M35" s="63" t="str">
        <f t="shared" si="4"/>
        <v xml:space="preserve"> </v>
      </c>
      <c r="N35" s="63" t="str">
        <f t="shared" si="5"/>
        <v/>
      </c>
      <c r="O35" s="65" t="str">
        <f t="shared" si="6"/>
        <v/>
      </c>
      <c r="P35" s="63" t="s">
        <v>115</v>
      </c>
      <c r="Q35" s="62" t="str">
        <f t="shared" si="7"/>
        <v/>
      </c>
      <c r="R35" s="157">
        <f t="shared" si="8"/>
        <v>0</v>
      </c>
      <c r="S35" s="62" t="str">
        <f t="shared" si="0"/>
        <v>N</v>
      </c>
      <c r="T35" s="26">
        <f t="shared" si="1"/>
        <v>0</v>
      </c>
      <c r="U35" s="26"/>
      <c r="V35" s="26"/>
      <c r="W35" s="8"/>
      <c r="X35" s="107"/>
    </row>
    <row r="36" spans="1:24">
      <c r="B36" s="26" t="s">
        <v>34</v>
      </c>
      <c r="C36" s="227"/>
      <c r="D36" s="7" t="str">
        <f>IFERROR(VLOOKUP(B36,Percentages!$C$3:$I$60,1,FALSE),"")</f>
        <v>DAY 19</v>
      </c>
      <c r="E36" s="79" t="str">
        <f>IFERROR(IF(VLOOKUP($D36,Percentages!$C$3:$I$60,$F$12,FALSE)=0,"",VLOOKUP($D36,Percentages!$C$3:$I$60,$F$12,FALSE)),"")</f>
        <v/>
      </c>
      <c r="G36" s="7" t="str">
        <f t="shared" si="9"/>
        <v/>
      </c>
      <c r="H36" s="7" t="s">
        <v>115</v>
      </c>
      <c r="I36" s="7" t="str">
        <f t="shared" si="2"/>
        <v/>
      </c>
      <c r="J36" s="7" t="s">
        <v>115</v>
      </c>
      <c r="K36" s="7" t="str">
        <f t="shared" si="3"/>
        <v/>
      </c>
      <c r="L36" s="7" t="s">
        <v>115</v>
      </c>
      <c r="M36" s="7" t="str">
        <f t="shared" si="4"/>
        <v xml:space="preserve"> </v>
      </c>
      <c r="N36" s="7" t="str">
        <f t="shared" si="5"/>
        <v/>
      </c>
      <c r="O36" s="57" t="str">
        <f t="shared" si="6"/>
        <v/>
      </c>
      <c r="P36" s="7" t="s">
        <v>115</v>
      </c>
      <c r="Q36" s="62" t="str">
        <f t="shared" si="7"/>
        <v/>
      </c>
      <c r="R36" s="157">
        <f t="shared" si="8"/>
        <v>0</v>
      </c>
      <c r="S36" s="62" t="str">
        <f t="shared" si="0"/>
        <v>N</v>
      </c>
      <c r="T36" s="26">
        <f t="shared" si="1"/>
        <v>0</v>
      </c>
      <c r="U36" s="26"/>
      <c r="V36" s="26"/>
      <c r="W36" s="8"/>
      <c r="X36" s="107"/>
    </row>
    <row r="37" spans="1:24">
      <c r="B37" s="26" t="s">
        <v>35</v>
      </c>
      <c r="C37" s="227"/>
      <c r="D37" s="63" t="str">
        <f>IFERROR(VLOOKUP(B37,Percentages!$C$3:$I$60,1,FALSE),"")</f>
        <v>DAY 20</v>
      </c>
      <c r="E37" s="67" t="str">
        <f>IFERROR(IF(VLOOKUP($D37,Percentages!$C$3:$I$60,$F$12,FALSE)=0,"",VLOOKUP($D37,Percentages!$C$3:$I$60,$F$12,FALSE)),"")</f>
        <v/>
      </c>
      <c r="F37" s="66"/>
      <c r="G37" s="63" t="str">
        <f t="shared" si="9"/>
        <v/>
      </c>
      <c r="H37" s="63" t="s">
        <v>115</v>
      </c>
      <c r="I37" s="63" t="str">
        <f t="shared" si="2"/>
        <v/>
      </c>
      <c r="J37" s="63" t="s">
        <v>115</v>
      </c>
      <c r="K37" s="63" t="str">
        <f t="shared" si="3"/>
        <v/>
      </c>
      <c r="L37" s="63" t="s">
        <v>115</v>
      </c>
      <c r="M37" s="63" t="str">
        <f t="shared" si="4"/>
        <v xml:space="preserve"> </v>
      </c>
      <c r="N37" s="63" t="str">
        <f t="shared" si="5"/>
        <v/>
      </c>
      <c r="O37" s="65" t="str">
        <f t="shared" si="6"/>
        <v/>
      </c>
      <c r="P37" s="63" t="s">
        <v>115</v>
      </c>
      <c r="Q37" s="62" t="str">
        <f t="shared" si="7"/>
        <v/>
      </c>
      <c r="R37" s="157">
        <f t="shared" si="8"/>
        <v>0</v>
      </c>
      <c r="S37" s="62" t="str">
        <f t="shared" si="0"/>
        <v>N</v>
      </c>
      <c r="T37" s="26">
        <f t="shared" si="1"/>
        <v>0</v>
      </c>
      <c r="U37" s="26"/>
      <c r="V37" s="26"/>
      <c r="W37" s="8"/>
      <c r="X37" s="107"/>
    </row>
    <row r="38" spans="1:24">
      <c r="B38" s="26" t="s">
        <v>36</v>
      </c>
      <c r="C38" s="227"/>
      <c r="D38" s="7" t="str">
        <f>IFERROR(VLOOKUP(B38,Percentages!$C$3:$I$60,1,FALSE),"")</f>
        <v>DAY 21</v>
      </c>
      <c r="E38" s="79" t="str">
        <f>IFERROR(IF(VLOOKUP($D38,Percentages!$C$3:$I$60,$F$12,FALSE)=0,"",VLOOKUP($D38,Percentages!$C$3:$I$60,$F$12,FALSE)),"")</f>
        <v/>
      </c>
      <c r="G38" s="7" t="str">
        <f t="shared" si="9"/>
        <v/>
      </c>
      <c r="H38" s="7" t="s">
        <v>115</v>
      </c>
      <c r="I38" s="7" t="str">
        <f t="shared" si="2"/>
        <v/>
      </c>
      <c r="J38" s="7" t="s">
        <v>115</v>
      </c>
      <c r="K38" s="7" t="str">
        <f t="shared" si="3"/>
        <v/>
      </c>
      <c r="L38" s="7" t="s">
        <v>115</v>
      </c>
      <c r="M38" s="7" t="str">
        <f t="shared" si="4"/>
        <v xml:space="preserve"> </v>
      </c>
      <c r="N38" s="7" t="str">
        <f t="shared" si="5"/>
        <v/>
      </c>
      <c r="O38" s="57" t="str">
        <f t="shared" si="6"/>
        <v/>
      </c>
      <c r="P38" s="7" t="s">
        <v>115</v>
      </c>
      <c r="Q38" s="62" t="str">
        <f t="shared" si="7"/>
        <v/>
      </c>
      <c r="R38" s="157">
        <f t="shared" si="8"/>
        <v>0</v>
      </c>
      <c r="S38" s="62" t="str">
        <f t="shared" si="0"/>
        <v>N</v>
      </c>
      <c r="T38" s="26">
        <f t="shared" si="1"/>
        <v>0</v>
      </c>
      <c r="U38" s="26"/>
      <c r="V38" s="26"/>
      <c r="W38" s="8"/>
      <c r="X38" s="107"/>
    </row>
    <row r="39" spans="1:24">
      <c r="B39" s="26" t="s">
        <v>37</v>
      </c>
      <c r="C39" s="226" t="s">
        <v>99</v>
      </c>
      <c r="D39" s="63" t="str">
        <f>IFERROR(VLOOKUP(B39,Percentages!$C$3:$I$60,1,FALSE),"")</f>
        <v>DAY 22</v>
      </c>
      <c r="E39" s="67" t="str">
        <f>IFERROR(IF(VLOOKUP($D39,Percentages!$C$3:$I$60,$F$12,FALSE)=0,"",VLOOKUP($D39,Percentages!$C$3:$I$60,$F$12,FALSE)),"")</f>
        <v/>
      </c>
      <c r="F39" s="66"/>
      <c r="G39" s="63" t="str">
        <f t="shared" si="9"/>
        <v/>
      </c>
      <c r="H39" s="63" t="s">
        <v>115</v>
      </c>
      <c r="I39" s="63" t="str">
        <f t="shared" si="2"/>
        <v/>
      </c>
      <c r="J39" s="63" t="s">
        <v>115</v>
      </c>
      <c r="K39" s="63" t="str">
        <f t="shared" si="3"/>
        <v/>
      </c>
      <c r="L39" s="63" t="s">
        <v>115</v>
      </c>
      <c r="M39" s="63" t="str">
        <f t="shared" si="4"/>
        <v xml:space="preserve"> </v>
      </c>
      <c r="N39" s="63" t="str">
        <f t="shared" si="5"/>
        <v/>
      </c>
      <c r="O39" s="65" t="str">
        <f t="shared" si="6"/>
        <v/>
      </c>
      <c r="P39" s="63" t="s">
        <v>115</v>
      </c>
      <c r="Q39" s="62" t="str">
        <f t="shared" si="7"/>
        <v/>
      </c>
      <c r="R39" s="157">
        <f t="shared" si="8"/>
        <v>0</v>
      </c>
      <c r="S39" s="62" t="str">
        <f t="shared" si="0"/>
        <v>N</v>
      </c>
      <c r="T39" s="26">
        <f t="shared" si="1"/>
        <v>0</v>
      </c>
      <c r="U39" s="26"/>
      <c r="V39" s="26"/>
      <c r="W39" s="8"/>
      <c r="X39" s="107"/>
    </row>
    <row r="40" spans="1:24">
      <c r="B40" s="26" t="s">
        <v>38</v>
      </c>
      <c r="C40" s="226"/>
      <c r="D40" s="7" t="str">
        <f>IFERROR(VLOOKUP(B40,Percentages!$C$3:$I$60,1,FALSE),"")</f>
        <v>DAY 23</v>
      </c>
      <c r="E40" s="79" t="str">
        <f>IFERROR(IF(VLOOKUP($D40,Percentages!$C$3:$I$60,$F$12,FALSE)=0,"",VLOOKUP($D40,Percentages!$C$3:$I$60,$F$12,FALSE)),"")</f>
        <v/>
      </c>
      <c r="G40" s="7" t="str">
        <f t="shared" si="9"/>
        <v/>
      </c>
      <c r="H40" s="7" t="s">
        <v>115</v>
      </c>
      <c r="I40" s="7" t="str">
        <f t="shared" si="2"/>
        <v/>
      </c>
      <c r="J40" s="7" t="s">
        <v>115</v>
      </c>
      <c r="K40" s="7" t="str">
        <f t="shared" si="3"/>
        <v/>
      </c>
      <c r="L40" s="7" t="s">
        <v>115</v>
      </c>
      <c r="M40" s="7" t="str">
        <f t="shared" si="4"/>
        <v xml:space="preserve"> </v>
      </c>
      <c r="N40" s="7" t="str">
        <f t="shared" si="5"/>
        <v/>
      </c>
      <c r="O40" s="57" t="str">
        <f t="shared" si="6"/>
        <v/>
      </c>
      <c r="P40" s="7" t="s">
        <v>115</v>
      </c>
      <c r="Q40" s="62" t="str">
        <f t="shared" si="7"/>
        <v/>
      </c>
      <c r="R40" s="157">
        <f t="shared" si="8"/>
        <v>0</v>
      </c>
      <c r="S40" s="62" t="str">
        <f t="shared" si="0"/>
        <v>N</v>
      </c>
      <c r="T40" s="26">
        <f t="shared" si="1"/>
        <v>0</v>
      </c>
      <c r="U40" s="26"/>
      <c r="V40" s="26"/>
      <c r="W40" s="8"/>
      <c r="X40" s="107"/>
    </row>
    <row r="41" spans="1:24">
      <c r="B41" s="26" t="s">
        <v>39</v>
      </c>
      <c r="C41" s="226"/>
      <c r="D41" s="63" t="str">
        <f>IFERROR(VLOOKUP(B41,Percentages!$C$3:$I$60,1,FALSE),"")</f>
        <v>DAY 24</v>
      </c>
      <c r="E41" s="67" t="str">
        <f>IFERROR(IF(VLOOKUP($D41,Percentages!$C$3:$I$60,$F$12,FALSE)=0,"",VLOOKUP($D41,Percentages!$C$3:$I$60,$F$12,FALSE)),"")</f>
        <v/>
      </c>
      <c r="F41" s="66"/>
      <c r="G41" s="63" t="str">
        <f t="shared" si="9"/>
        <v/>
      </c>
      <c r="H41" s="63" t="s">
        <v>115</v>
      </c>
      <c r="I41" s="63" t="str">
        <f t="shared" si="2"/>
        <v/>
      </c>
      <c r="J41" s="63" t="s">
        <v>115</v>
      </c>
      <c r="K41" s="63" t="str">
        <f t="shared" si="3"/>
        <v/>
      </c>
      <c r="L41" s="63" t="s">
        <v>115</v>
      </c>
      <c r="M41" s="63" t="str">
        <f t="shared" si="4"/>
        <v xml:space="preserve"> </v>
      </c>
      <c r="N41" s="63" t="str">
        <f t="shared" si="5"/>
        <v/>
      </c>
      <c r="O41" s="65" t="str">
        <f t="shared" si="6"/>
        <v/>
      </c>
      <c r="P41" s="63" t="s">
        <v>115</v>
      </c>
      <c r="Q41" s="62" t="str">
        <f t="shared" si="7"/>
        <v/>
      </c>
      <c r="R41" s="157">
        <f t="shared" si="8"/>
        <v>0</v>
      </c>
      <c r="S41" s="62" t="str">
        <f t="shared" si="0"/>
        <v>N</v>
      </c>
      <c r="T41" s="26">
        <f t="shared" si="1"/>
        <v>0</v>
      </c>
      <c r="U41" s="26"/>
      <c r="V41" s="26"/>
      <c r="W41" s="8"/>
      <c r="X41" s="107"/>
    </row>
    <row r="42" spans="1:24">
      <c r="B42" s="26" t="s">
        <v>40</v>
      </c>
      <c r="C42" s="226"/>
      <c r="D42" s="7" t="str">
        <f>IFERROR(VLOOKUP(B42,Percentages!$C$3:$I$60,1,FALSE),"")</f>
        <v>DAY 25</v>
      </c>
      <c r="E42" s="79" t="str">
        <f>IFERROR(IF(VLOOKUP($D42,Percentages!$C$3:$I$60,$F$12,FALSE)=0,"",VLOOKUP($D42,Percentages!$C$3:$I$60,$F$12,FALSE)),"")</f>
        <v/>
      </c>
      <c r="G42" s="7" t="str">
        <f t="shared" si="9"/>
        <v/>
      </c>
      <c r="H42" s="7" t="s">
        <v>115</v>
      </c>
      <c r="I42" s="7" t="str">
        <f t="shared" si="2"/>
        <v/>
      </c>
      <c r="J42" s="7" t="s">
        <v>115</v>
      </c>
      <c r="K42" s="7" t="str">
        <f t="shared" si="3"/>
        <v/>
      </c>
      <c r="L42" s="7" t="s">
        <v>115</v>
      </c>
      <c r="M42" s="7" t="str">
        <f t="shared" si="4"/>
        <v xml:space="preserve"> </v>
      </c>
      <c r="N42" s="7" t="str">
        <f t="shared" si="5"/>
        <v/>
      </c>
      <c r="O42" s="57" t="str">
        <f t="shared" si="6"/>
        <v/>
      </c>
      <c r="P42" s="7" t="s">
        <v>115</v>
      </c>
      <c r="Q42" s="62" t="str">
        <f t="shared" si="7"/>
        <v/>
      </c>
      <c r="R42" s="157">
        <f t="shared" si="8"/>
        <v>0</v>
      </c>
      <c r="S42" s="62" t="str">
        <f t="shared" si="0"/>
        <v>N</v>
      </c>
      <c r="T42" s="26">
        <f t="shared" si="1"/>
        <v>0</v>
      </c>
      <c r="U42" s="26"/>
      <c r="V42" s="26"/>
      <c r="W42" s="8"/>
      <c r="X42" s="107"/>
    </row>
    <row r="43" spans="1:24">
      <c r="B43" s="26" t="s">
        <v>41</v>
      </c>
      <c r="C43" s="226"/>
      <c r="D43" s="63" t="str">
        <f>IFERROR(VLOOKUP(B43,Percentages!$C$3:$I$60,1,FALSE),"")</f>
        <v>DAY 26</v>
      </c>
      <c r="E43" s="67" t="str">
        <f>IFERROR(IF(VLOOKUP($D43,Percentages!$C$3:$I$60,$F$12,FALSE)=0,"",VLOOKUP($D43,Percentages!$C$3:$I$60,$F$12,FALSE)),"")</f>
        <v/>
      </c>
      <c r="F43" s="66"/>
      <c r="G43" s="63" t="str">
        <f t="shared" si="9"/>
        <v/>
      </c>
      <c r="H43" s="63" t="s">
        <v>115</v>
      </c>
      <c r="I43" s="63" t="str">
        <f t="shared" si="2"/>
        <v/>
      </c>
      <c r="J43" s="63" t="s">
        <v>115</v>
      </c>
      <c r="K43" s="63" t="str">
        <f t="shared" si="3"/>
        <v/>
      </c>
      <c r="L43" s="63" t="s">
        <v>115</v>
      </c>
      <c r="M43" s="63" t="str">
        <f t="shared" si="4"/>
        <v xml:space="preserve"> </v>
      </c>
      <c r="N43" s="63" t="str">
        <f t="shared" si="5"/>
        <v/>
      </c>
      <c r="O43" s="65" t="str">
        <f t="shared" si="6"/>
        <v/>
      </c>
      <c r="P43" s="63" t="s">
        <v>115</v>
      </c>
      <c r="Q43" s="62" t="str">
        <f t="shared" si="7"/>
        <v/>
      </c>
      <c r="R43" s="157">
        <f t="shared" si="8"/>
        <v>0</v>
      </c>
      <c r="S43" s="62" t="str">
        <f t="shared" si="0"/>
        <v>N</v>
      </c>
      <c r="T43" s="26">
        <f t="shared" si="1"/>
        <v>0</v>
      </c>
      <c r="U43" s="26"/>
      <c r="V43" s="26"/>
      <c r="W43" s="8"/>
      <c r="X43" s="107"/>
    </row>
    <row r="44" spans="1:24">
      <c r="B44" s="26" t="s">
        <v>42</v>
      </c>
      <c r="C44" s="226"/>
      <c r="D44" s="7" t="str">
        <f>IFERROR(VLOOKUP(B44,Percentages!$C$3:$I$60,1,FALSE),"")</f>
        <v>DAY 27</v>
      </c>
      <c r="E44" s="79" t="str">
        <f>IFERROR(IF(VLOOKUP($D44,Percentages!$C$3:$I$60,$F$12,FALSE)=0,"",VLOOKUP($D44,Percentages!$C$3:$I$60,$F$12,FALSE)),"")</f>
        <v/>
      </c>
      <c r="G44" s="7" t="str">
        <f t="shared" si="9"/>
        <v/>
      </c>
      <c r="H44" s="7" t="s">
        <v>115</v>
      </c>
      <c r="I44" s="7" t="str">
        <f t="shared" si="2"/>
        <v/>
      </c>
      <c r="J44" s="7" t="s">
        <v>115</v>
      </c>
      <c r="K44" s="7" t="str">
        <f t="shared" si="3"/>
        <v/>
      </c>
      <c r="L44" s="7" t="s">
        <v>115</v>
      </c>
      <c r="M44" s="7" t="str">
        <f t="shared" si="4"/>
        <v xml:space="preserve"> </v>
      </c>
      <c r="N44" s="7" t="str">
        <f t="shared" si="5"/>
        <v/>
      </c>
      <c r="O44" s="57" t="str">
        <f t="shared" si="6"/>
        <v/>
      </c>
      <c r="P44" s="7" t="s">
        <v>115</v>
      </c>
      <c r="Q44" s="62" t="str">
        <f t="shared" si="7"/>
        <v/>
      </c>
      <c r="R44" s="157">
        <f t="shared" si="8"/>
        <v>0</v>
      </c>
      <c r="S44" s="62" t="str">
        <f t="shared" si="0"/>
        <v>N</v>
      </c>
      <c r="T44" s="26">
        <f t="shared" si="1"/>
        <v>0</v>
      </c>
      <c r="U44" s="26"/>
      <c r="V44" s="26"/>
      <c r="W44" s="8"/>
      <c r="X44" s="107"/>
    </row>
    <row r="45" spans="1:24">
      <c r="B45" s="26" t="s">
        <v>43</v>
      </c>
      <c r="C45" s="226"/>
      <c r="D45" s="63" t="str">
        <f>IFERROR(VLOOKUP(B45,Percentages!$C$3:$I$60,1,FALSE),"")</f>
        <v>DAY 28</v>
      </c>
      <c r="E45" s="67" t="str">
        <f>IFERROR(IF(VLOOKUP($D45,Percentages!$C$3:$I$60,$F$12,FALSE)=0,"",VLOOKUP($D45,Percentages!$C$3:$I$60,$F$12,FALSE)),"")</f>
        <v/>
      </c>
      <c r="F45" s="66"/>
      <c r="G45" s="63" t="str">
        <f t="shared" si="9"/>
        <v/>
      </c>
      <c r="H45" s="63" t="s">
        <v>115</v>
      </c>
      <c r="I45" s="63" t="str">
        <f t="shared" si="2"/>
        <v/>
      </c>
      <c r="J45" s="63" t="s">
        <v>115</v>
      </c>
      <c r="K45" s="63" t="str">
        <f t="shared" si="3"/>
        <v/>
      </c>
      <c r="L45" s="63" t="s">
        <v>115</v>
      </c>
      <c r="M45" s="63" t="str">
        <f t="shared" si="4"/>
        <v xml:space="preserve"> </v>
      </c>
      <c r="N45" s="63" t="str">
        <f t="shared" si="5"/>
        <v/>
      </c>
      <c r="O45" s="65" t="str">
        <f t="shared" si="6"/>
        <v/>
      </c>
      <c r="P45" s="63" t="s">
        <v>115</v>
      </c>
      <c r="Q45" s="62" t="str">
        <f t="shared" si="7"/>
        <v/>
      </c>
      <c r="R45" s="157">
        <f t="shared" si="8"/>
        <v>0</v>
      </c>
      <c r="S45" s="62" t="str">
        <f t="shared" si="0"/>
        <v>N</v>
      </c>
      <c r="T45" s="26">
        <f t="shared" si="1"/>
        <v>0</v>
      </c>
      <c r="U45" s="26"/>
      <c r="V45" s="26"/>
      <c r="W45" s="8"/>
      <c r="X45" s="107"/>
    </row>
    <row r="46" spans="1:24">
      <c r="B46" s="26" t="s">
        <v>44</v>
      </c>
      <c r="C46" s="227" t="str">
        <f>IF(D46="","","Week 5")</f>
        <v/>
      </c>
      <c r="D46" s="7" t="str">
        <f>_xlfn.IFNA(IF($F$12-(VLOOKUP(B46,Percentages!$C$3:$I$60,2,FALSE))&gt;0,Children!B46,""),"")</f>
        <v/>
      </c>
      <c r="E46" s="79" t="str">
        <f>IFERROR(IF(VLOOKUP($D46,Percentages!$C$3:$I$60,$F$12,FALSE)=0,"",VLOOKUP($D46,Percentages!$C$3:$I$60,$F$12,FALSE)),"")</f>
        <v/>
      </c>
      <c r="G46" s="7" t="str">
        <f t="shared" si="9"/>
        <v/>
      </c>
      <c r="H46" s="7" t="str">
        <f>IF($D$46="","","ml")</f>
        <v/>
      </c>
      <c r="I46" s="7" t="str">
        <f t="shared" si="2"/>
        <v/>
      </c>
      <c r="J46" s="7" t="str">
        <f>IF($D$46="","","ml")</f>
        <v/>
      </c>
      <c r="K46" s="104" t="str">
        <f t="shared" si="3"/>
        <v/>
      </c>
      <c r="L46" s="7" t="str">
        <f>IF($D$46="","","ml")</f>
        <v/>
      </c>
      <c r="M46" s="7" t="str">
        <f t="shared" si="4"/>
        <v xml:space="preserve"> </v>
      </c>
      <c r="N46" s="7" t="str">
        <f t="shared" si="5"/>
        <v/>
      </c>
      <c r="O46" s="57" t="str">
        <f t="shared" si="6"/>
        <v/>
      </c>
      <c r="P46" s="7" t="str">
        <f>IF($D$46="","","ml")</f>
        <v/>
      </c>
      <c r="Q46" s="62" t="str">
        <f>IFERROR(I46*$F$3,"")</f>
        <v/>
      </c>
      <c r="R46" s="157">
        <f t="shared" si="8"/>
        <v>0</v>
      </c>
      <c r="S46" s="62" t="str">
        <f t="shared" si="0"/>
        <v>N</v>
      </c>
      <c r="T46" s="26">
        <f>IFERROR(MOD(O46,4),0)</f>
        <v>0</v>
      </c>
      <c r="U46" s="26"/>
      <c r="V46" s="26"/>
      <c r="W46" s="7"/>
    </row>
    <row r="47" spans="1:24">
      <c r="B47" s="26" t="s">
        <v>45</v>
      </c>
      <c r="C47" s="227"/>
      <c r="D47" s="63" t="str">
        <f>_xlfn.IFNA(IF($F$12-(VLOOKUP(B47,Percentages!$C$3:$I$60,2,FALSE))&gt;0,Children!B47,""),"")</f>
        <v/>
      </c>
      <c r="E47" s="67" t="str">
        <f>IFERROR(IF(VLOOKUP($D47,Percentages!$C$3:$I$60,$F$12,FALSE)=0,"",VLOOKUP($D47,Percentages!$C$3:$I$60,$F$12,FALSE)),"")</f>
        <v/>
      </c>
      <c r="F47" s="66"/>
      <c r="G47" s="63" t="str">
        <f t="shared" si="9"/>
        <v/>
      </c>
      <c r="H47" s="63" t="str">
        <f t="shared" ref="H47:H52" si="10">IF($D$46="","","ml")</f>
        <v/>
      </c>
      <c r="I47" s="63" t="str">
        <f t="shared" si="2"/>
        <v/>
      </c>
      <c r="J47" s="63" t="str">
        <f t="shared" ref="J47:J48" si="11">IF($D$46="","","ml")</f>
        <v/>
      </c>
      <c r="K47" s="63" t="str">
        <f t="shared" si="3"/>
        <v/>
      </c>
      <c r="L47" s="63" t="str">
        <f t="shared" ref="L47:L52" si="12">IF($D$46="","","ml")</f>
        <v/>
      </c>
      <c r="M47" s="63" t="str">
        <f t="shared" si="4"/>
        <v xml:space="preserve"> </v>
      </c>
      <c r="N47" s="63" t="str">
        <f t="shared" si="5"/>
        <v/>
      </c>
      <c r="O47" s="65" t="str">
        <f t="shared" si="6"/>
        <v/>
      </c>
      <c r="P47" s="63" t="str">
        <f t="shared" ref="P47:P52" si="13">IF($D$46="","","ml")</f>
        <v/>
      </c>
      <c r="Q47" s="62" t="str">
        <f t="shared" ref="Q47:Q59" si="14">IFERROR(I47*$F$3,"")</f>
        <v/>
      </c>
      <c r="R47" s="157">
        <f t="shared" si="8"/>
        <v>0</v>
      </c>
      <c r="S47" s="62" t="str">
        <f t="shared" si="0"/>
        <v>N</v>
      </c>
      <c r="T47" s="26">
        <f>IFERROR(MOD(O47,4),0)</f>
        <v>0</v>
      </c>
      <c r="U47" s="26"/>
      <c r="V47" s="26"/>
      <c r="W47" s="7"/>
    </row>
    <row r="48" spans="1:24">
      <c r="B48" s="26" t="s">
        <v>46</v>
      </c>
      <c r="C48" s="227"/>
      <c r="D48" s="7" t="str">
        <f>_xlfn.IFNA(IF($F$12-(VLOOKUP(B48,Percentages!$C$3:$I$60,2,FALSE))&gt;0,Children!B48,""),"")</f>
        <v/>
      </c>
      <c r="E48" s="79" t="str">
        <f>IFERROR(IF(VLOOKUP($D48,Percentages!$C$3:$I$60,$F$12,FALSE)=0,"",VLOOKUP($D48,Percentages!$C$3:$I$60,$F$12,FALSE)),"")</f>
        <v/>
      </c>
      <c r="G48" s="7" t="str">
        <f t="shared" si="9"/>
        <v/>
      </c>
      <c r="H48" s="7" t="str">
        <f t="shared" si="10"/>
        <v/>
      </c>
      <c r="I48" s="7" t="str">
        <f t="shared" si="2"/>
        <v/>
      </c>
      <c r="J48" s="7" t="str">
        <f t="shared" si="11"/>
        <v/>
      </c>
      <c r="K48" s="104" t="str">
        <f t="shared" si="3"/>
        <v/>
      </c>
      <c r="L48" s="7" t="str">
        <f t="shared" si="12"/>
        <v/>
      </c>
      <c r="M48" s="7" t="str">
        <f t="shared" si="4"/>
        <v xml:space="preserve"> </v>
      </c>
      <c r="N48" s="7" t="str">
        <f t="shared" si="5"/>
        <v/>
      </c>
      <c r="O48" s="57" t="str">
        <f t="shared" si="6"/>
        <v/>
      </c>
      <c r="P48" s="7" t="str">
        <f t="shared" si="13"/>
        <v/>
      </c>
      <c r="Q48" s="62" t="str">
        <f t="shared" si="14"/>
        <v/>
      </c>
      <c r="R48" s="157">
        <f t="shared" si="8"/>
        <v>0</v>
      </c>
      <c r="S48" s="62" t="str">
        <f t="shared" si="0"/>
        <v>N</v>
      </c>
      <c r="T48" s="26">
        <f t="shared" ref="T48:T73" si="15">IFERROR(MOD(O48,4),0)</f>
        <v>0</v>
      </c>
      <c r="U48" s="26"/>
      <c r="V48" s="26"/>
      <c r="W48" s="7"/>
    </row>
    <row r="49" spans="2:23">
      <c r="B49" s="26" t="s">
        <v>47</v>
      </c>
      <c r="C49" s="227"/>
      <c r="D49" s="63" t="str">
        <f>_xlfn.IFNA(IF($F$12-(VLOOKUP(B49,Percentages!$C$3:$I$60,2,FALSE))&gt;0,Children!B49,""),"")</f>
        <v/>
      </c>
      <c r="E49" s="67" t="str">
        <f>IFERROR(IF(VLOOKUP($D49,Percentages!$C$3:$I$60,$F$12,FALSE)=0,"",VLOOKUP($D49,Percentages!$C$3:$I$60,$F$12,FALSE)),"")</f>
        <v/>
      </c>
      <c r="F49" s="66"/>
      <c r="G49" s="63" t="str">
        <f t="shared" si="9"/>
        <v/>
      </c>
      <c r="H49" s="63" t="str">
        <f t="shared" si="10"/>
        <v/>
      </c>
      <c r="I49" s="63" t="str">
        <f t="shared" si="2"/>
        <v/>
      </c>
      <c r="J49" s="63" t="str">
        <f t="shared" ref="J49:J52" si="16">IF($D$46="","","ml")</f>
        <v/>
      </c>
      <c r="K49" s="63" t="str">
        <f t="shared" si="3"/>
        <v/>
      </c>
      <c r="L49" s="63" t="str">
        <f t="shared" si="12"/>
        <v/>
      </c>
      <c r="M49" s="63" t="str">
        <f t="shared" si="4"/>
        <v xml:space="preserve"> </v>
      </c>
      <c r="N49" s="63" t="str">
        <f t="shared" si="5"/>
        <v/>
      </c>
      <c r="O49" s="65" t="str">
        <f t="shared" si="6"/>
        <v/>
      </c>
      <c r="P49" s="63" t="str">
        <f t="shared" si="13"/>
        <v/>
      </c>
      <c r="Q49" s="62" t="str">
        <f t="shared" si="14"/>
        <v/>
      </c>
      <c r="R49" s="157">
        <f t="shared" si="8"/>
        <v>0</v>
      </c>
      <c r="S49" s="62" t="str">
        <f t="shared" si="0"/>
        <v>N</v>
      </c>
      <c r="T49" s="26">
        <f t="shared" si="15"/>
        <v>0</v>
      </c>
      <c r="U49" s="26"/>
      <c r="V49" s="26"/>
      <c r="W49" s="7"/>
    </row>
    <row r="50" spans="2:23">
      <c r="B50" s="26" t="s">
        <v>48</v>
      </c>
      <c r="C50" s="227"/>
      <c r="D50" s="7" t="str">
        <f>_xlfn.IFNA(IF($F$12-(VLOOKUP(B50,Percentages!$C$3:$I$60,2,FALSE))&gt;0,Children!B50,""),"")</f>
        <v/>
      </c>
      <c r="E50" s="79" t="str">
        <f>IFERROR(IF(VLOOKUP($D50,Percentages!$C$3:$I$60,$F$12,FALSE)=0,"",VLOOKUP($D50,Percentages!$C$3:$I$60,$F$12,FALSE)),"")</f>
        <v/>
      </c>
      <c r="G50" s="7" t="str">
        <f t="shared" si="9"/>
        <v/>
      </c>
      <c r="H50" s="7" t="str">
        <f t="shared" si="10"/>
        <v/>
      </c>
      <c r="I50" s="7" t="str">
        <f t="shared" si="2"/>
        <v/>
      </c>
      <c r="J50" s="7" t="str">
        <f t="shared" si="16"/>
        <v/>
      </c>
      <c r="K50" s="7" t="str">
        <f t="shared" si="3"/>
        <v/>
      </c>
      <c r="L50" s="7" t="str">
        <f t="shared" si="12"/>
        <v/>
      </c>
      <c r="M50" s="7" t="str">
        <f t="shared" si="4"/>
        <v xml:space="preserve"> </v>
      </c>
      <c r="N50" s="7" t="str">
        <f t="shared" si="5"/>
        <v/>
      </c>
      <c r="O50" s="57" t="str">
        <f t="shared" si="6"/>
        <v/>
      </c>
      <c r="P50" s="7" t="str">
        <f t="shared" si="13"/>
        <v/>
      </c>
      <c r="Q50" s="62" t="str">
        <f t="shared" si="14"/>
        <v/>
      </c>
      <c r="R50" s="157">
        <f t="shared" si="8"/>
        <v>0</v>
      </c>
      <c r="S50" s="62" t="str">
        <f t="shared" si="0"/>
        <v>N</v>
      </c>
      <c r="T50" s="26">
        <f t="shared" si="15"/>
        <v>0</v>
      </c>
      <c r="U50" s="26"/>
      <c r="V50" s="26"/>
      <c r="W50" s="7"/>
    </row>
    <row r="51" spans="2:23">
      <c r="B51" s="26" t="s">
        <v>49</v>
      </c>
      <c r="C51" s="227"/>
      <c r="D51" s="63" t="str">
        <f>_xlfn.IFNA(IF($F$12-(VLOOKUP(B51,Percentages!$C$3:$I$60,2,FALSE))&gt;0,Children!B51,""),"")</f>
        <v/>
      </c>
      <c r="E51" s="67" t="str">
        <f>IFERROR(IF(VLOOKUP($D51,Percentages!$C$3:$I$60,$F$12,FALSE)=0,"",VLOOKUP($D51,Percentages!$C$3:$I$60,$F$12,FALSE)),"")</f>
        <v/>
      </c>
      <c r="F51" s="66"/>
      <c r="G51" s="63" t="str">
        <f t="shared" si="9"/>
        <v/>
      </c>
      <c r="H51" s="63" t="str">
        <f t="shared" si="10"/>
        <v/>
      </c>
      <c r="I51" s="63" t="str">
        <f t="shared" si="2"/>
        <v/>
      </c>
      <c r="J51" s="63" t="str">
        <f t="shared" si="16"/>
        <v/>
      </c>
      <c r="K51" s="63" t="str">
        <f t="shared" si="3"/>
        <v/>
      </c>
      <c r="L51" s="63" t="str">
        <f t="shared" si="12"/>
        <v/>
      </c>
      <c r="M51" s="63" t="str">
        <f t="shared" si="4"/>
        <v xml:space="preserve"> </v>
      </c>
      <c r="N51" s="63" t="str">
        <f t="shared" si="5"/>
        <v/>
      </c>
      <c r="O51" s="65" t="str">
        <f t="shared" si="6"/>
        <v/>
      </c>
      <c r="P51" s="63" t="str">
        <f t="shared" si="13"/>
        <v/>
      </c>
      <c r="Q51" s="62" t="str">
        <f t="shared" si="14"/>
        <v/>
      </c>
      <c r="R51" s="157">
        <f t="shared" si="8"/>
        <v>0</v>
      </c>
      <c r="S51" s="62" t="str">
        <f t="shared" si="0"/>
        <v>N</v>
      </c>
      <c r="T51" s="26">
        <f t="shared" si="15"/>
        <v>0</v>
      </c>
      <c r="U51" s="26"/>
      <c r="V51" s="26"/>
      <c r="W51" s="7"/>
    </row>
    <row r="52" spans="2:23">
      <c r="B52" s="26" t="s">
        <v>50</v>
      </c>
      <c r="C52" s="227"/>
      <c r="D52" s="7" t="str">
        <f>_xlfn.IFNA(IF($F$12-(VLOOKUP(B52,Percentages!$C$3:$I$60,2,FALSE))&gt;0,Children!B52,""),"")</f>
        <v/>
      </c>
      <c r="E52" s="79" t="str">
        <f>IFERROR(IF(VLOOKUP($D52,Percentages!$C$3:$I$60,$F$12,FALSE)=0,"",VLOOKUP($D52,Percentages!$C$3:$I$60,$F$12,FALSE)),"")</f>
        <v/>
      </c>
      <c r="G52" s="7" t="str">
        <f t="shared" si="9"/>
        <v/>
      </c>
      <c r="H52" s="7" t="str">
        <f t="shared" si="10"/>
        <v/>
      </c>
      <c r="I52" s="7" t="str">
        <f t="shared" si="2"/>
        <v/>
      </c>
      <c r="J52" s="7" t="str">
        <f t="shared" si="16"/>
        <v/>
      </c>
      <c r="K52" s="7" t="str">
        <f t="shared" si="3"/>
        <v/>
      </c>
      <c r="L52" s="7" t="str">
        <f t="shared" si="12"/>
        <v/>
      </c>
      <c r="M52" s="7" t="str">
        <f t="shared" si="4"/>
        <v xml:space="preserve"> </v>
      </c>
      <c r="N52" s="7" t="str">
        <f t="shared" si="5"/>
        <v/>
      </c>
      <c r="O52" s="57" t="str">
        <f t="shared" si="6"/>
        <v/>
      </c>
      <c r="P52" s="7" t="str">
        <f t="shared" si="13"/>
        <v/>
      </c>
      <c r="Q52" s="62" t="str">
        <f t="shared" si="14"/>
        <v/>
      </c>
      <c r="R52" s="157">
        <f t="shared" si="8"/>
        <v>0</v>
      </c>
      <c r="S52" s="62" t="str">
        <f t="shared" si="0"/>
        <v>N</v>
      </c>
      <c r="T52" s="26">
        <f t="shared" si="15"/>
        <v>0</v>
      </c>
      <c r="U52" s="26"/>
      <c r="V52" s="26"/>
      <c r="W52" s="7"/>
    </row>
    <row r="53" spans="2:23">
      <c r="B53" s="26" t="s">
        <v>51</v>
      </c>
      <c r="C53" s="226" t="str">
        <f>IF(D53="","","Week 6")</f>
        <v/>
      </c>
      <c r="D53" s="63" t="str">
        <f>_xlfn.IFNA(IF($F$12-(VLOOKUP(B53,Percentages!$C$3:$I$60,2,FALSE))&gt;0,Children!B53,""),"")</f>
        <v/>
      </c>
      <c r="E53" s="67" t="str">
        <f>IFERROR(IF(VLOOKUP($D53,Percentages!$C$3:$I$60,$F$12,FALSE)=0,"",VLOOKUP($D53,Percentages!$C$3:$I$60,$F$12,FALSE)),"")</f>
        <v/>
      </c>
      <c r="F53" s="66"/>
      <c r="G53" s="63" t="str">
        <f t="shared" si="9"/>
        <v/>
      </c>
      <c r="H53" s="63" t="str">
        <f>IF($D$53="","","ml")</f>
        <v/>
      </c>
      <c r="I53" s="63" t="str">
        <f t="shared" si="2"/>
        <v/>
      </c>
      <c r="J53" s="63" t="str">
        <f>IF($D$53="","","ml")</f>
        <v/>
      </c>
      <c r="K53" s="63" t="str">
        <f t="shared" si="3"/>
        <v/>
      </c>
      <c r="L53" s="63" t="str">
        <f>IF($D$53="","","ml")</f>
        <v/>
      </c>
      <c r="M53" s="63" t="str">
        <f t="shared" si="4"/>
        <v xml:space="preserve"> </v>
      </c>
      <c r="N53" s="63" t="str">
        <f t="shared" si="5"/>
        <v/>
      </c>
      <c r="O53" s="65" t="str">
        <f t="shared" si="6"/>
        <v/>
      </c>
      <c r="P53" s="63" t="str">
        <f>IF($D$53="","","ml")</f>
        <v/>
      </c>
      <c r="Q53" s="62" t="str">
        <f t="shared" si="14"/>
        <v/>
      </c>
      <c r="R53" s="157">
        <f t="shared" si="8"/>
        <v>0</v>
      </c>
      <c r="S53" s="62" t="str">
        <f t="shared" si="0"/>
        <v>N</v>
      </c>
      <c r="T53" s="26">
        <f t="shared" si="15"/>
        <v>0</v>
      </c>
      <c r="U53" s="26"/>
      <c r="V53" s="26"/>
      <c r="W53" s="7"/>
    </row>
    <row r="54" spans="2:23">
      <c r="B54" s="26" t="s">
        <v>52</v>
      </c>
      <c r="C54" s="226"/>
      <c r="D54" s="7" t="str">
        <f>_xlfn.IFNA(IF($F$12-(VLOOKUP(B54,Percentages!$C$3:$I$60,2,FALSE))&gt;0,Children!B54,""),"")</f>
        <v/>
      </c>
      <c r="E54" s="79" t="str">
        <f>IFERROR(IF(VLOOKUP($D54,Percentages!$C$3:$I$60,$F$12,FALSE)=0,"",VLOOKUP($D54,Percentages!$C$3:$I$60,$F$12,FALSE)),"")</f>
        <v/>
      </c>
      <c r="G54" s="7" t="str">
        <f t="shared" si="9"/>
        <v/>
      </c>
      <c r="H54" s="7" t="str">
        <f t="shared" ref="H54:H59" si="17">IF($D$53="","","ml")</f>
        <v/>
      </c>
      <c r="I54" s="7" t="str">
        <f t="shared" si="2"/>
        <v/>
      </c>
      <c r="J54" s="7" t="str">
        <f t="shared" ref="J54:J59" si="18">IF($D$53="","","ml")</f>
        <v/>
      </c>
      <c r="K54" s="7" t="str">
        <f t="shared" si="3"/>
        <v/>
      </c>
      <c r="L54" s="7" t="str">
        <f t="shared" ref="L54:L59" si="19">IF($D$53="","","ml")</f>
        <v/>
      </c>
      <c r="M54" s="7" t="str">
        <f t="shared" si="4"/>
        <v xml:space="preserve"> </v>
      </c>
      <c r="N54" s="7" t="str">
        <f t="shared" si="5"/>
        <v/>
      </c>
      <c r="O54" s="57" t="str">
        <f t="shared" si="6"/>
        <v/>
      </c>
      <c r="P54" s="7" t="str">
        <f t="shared" ref="P54:P59" si="20">IF($D$53="","","ml")</f>
        <v/>
      </c>
      <c r="Q54" s="62" t="str">
        <f t="shared" si="14"/>
        <v/>
      </c>
      <c r="R54" s="157">
        <f t="shared" si="8"/>
        <v>0</v>
      </c>
      <c r="S54" s="62" t="str">
        <f t="shared" si="0"/>
        <v>N</v>
      </c>
      <c r="T54" s="26">
        <f t="shared" si="15"/>
        <v>0</v>
      </c>
      <c r="U54" s="26"/>
      <c r="V54" s="26"/>
      <c r="W54" s="7"/>
    </row>
    <row r="55" spans="2:23">
      <c r="B55" s="26" t="s">
        <v>53</v>
      </c>
      <c r="C55" s="226"/>
      <c r="D55" s="63" t="str">
        <f>_xlfn.IFNA(IF($F$12-(VLOOKUP(B55,Percentages!$C$3:$I$60,2,FALSE))&gt;0,Children!B55,""),"")</f>
        <v/>
      </c>
      <c r="E55" s="67" t="str">
        <f>IFERROR(IF(VLOOKUP($D55,Percentages!$C$3:$I$60,$F$12,FALSE)=0,"",VLOOKUP($D55,Percentages!$C$3:$I$60,$F$12,FALSE)),"")</f>
        <v/>
      </c>
      <c r="F55" s="66"/>
      <c r="G55" s="63" t="str">
        <f t="shared" si="9"/>
        <v/>
      </c>
      <c r="H55" s="63" t="str">
        <f t="shared" si="17"/>
        <v/>
      </c>
      <c r="I55" s="63" t="str">
        <f t="shared" si="2"/>
        <v/>
      </c>
      <c r="J55" s="63" t="str">
        <f t="shared" si="18"/>
        <v/>
      </c>
      <c r="K55" s="63" t="str">
        <f t="shared" si="3"/>
        <v/>
      </c>
      <c r="L55" s="63" t="str">
        <f t="shared" si="19"/>
        <v/>
      </c>
      <c r="M55" s="63" t="str">
        <f t="shared" si="4"/>
        <v xml:space="preserve"> </v>
      </c>
      <c r="N55" s="63" t="str">
        <f t="shared" si="5"/>
        <v/>
      </c>
      <c r="O55" s="65" t="str">
        <f t="shared" si="6"/>
        <v/>
      </c>
      <c r="P55" s="63" t="str">
        <f t="shared" si="20"/>
        <v/>
      </c>
      <c r="Q55" s="62" t="str">
        <f t="shared" si="14"/>
        <v/>
      </c>
      <c r="R55" s="157">
        <f t="shared" si="8"/>
        <v>0</v>
      </c>
      <c r="S55" s="62" t="str">
        <f t="shared" si="0"/>
        <v>N</v>
      </c>
      <c r="T55" s="26">
        <f t="shared" si="15"/>
        <v>0</v>
      </c>
      <c r="U55" s="26"/>
      <c r="V55" s="26"/>
      <c r="W55" s="7"/>
    </row>
    <row r="56" spans="2:23">
      <c r="B56" s="26" t="s">
        <v>54</v>
      </c>
      <c r="C56" s="226"/>
      <c r="D56" s="7" t="str">
        <f>_xlfn.IFNA(IF($F$12-(VLOOKUP(B56,Percentages!$C$3:$I$60,2,FALSE))&gt;0,Children!B56,""),"")</f>
        <v/>
      </c>
      <c r="E56" s="79" t="str">
        <f>IFERROR(IF(VLOOKUP($D56,Percentages!$C$3:$I$60,$F$12,FALSE)=0,"",VLOOKUP($D56,Percentages!$C$3:$I$60,$F$12,FALSE)),"")</f>
        <v/>
      </c>
      <c r="G56" s="7" t="str">
        <f t="shared" si="9"/>
        <v/>
      </c>
      <c r="H56" s="7" t="str">
        <f t="shared" si="17"/>
        <v/>
      </c>
      <c r="I56" s="7" t="str">
        <f t="shared" si="2"/>
        <v/>
      </c>
      <c r="J56" s="7" t="str">
        <f t="shared" si="18"/>
        <v/>
      </c>
      <c r="K56" s="7" t="str">
        <f t="shared" si="3"/>
        <v/>
      </c>
      <c r="L56" s="7" t="str">
        <f t="shared" si="19"/>
        <v/>
      </c>
      <c r="M56" s="7" t="str">
        <f t="shared" si="4"/>
        <v xml:space="preserve"> </v>
      </c>
      <c r="N56" s="7" t="str">
        <f t="shared" si="5"/>
        <v/>
      </c>
      <c r="O56" s="57" t="str">
        <f t="shared" si="6"/>
        <v/>
      </c>
      <c r="P56" s="7" t="str">
        <f t="shared" si="20"/>
        <v/>
      </c>
      <c r="Q56" s="62" t="str">
        <f t="shared" si="14"/>
        <v/>
      </c>
      <c r="R56" s="157">
        <f t="shared" si="8"/>
        <v>0</v>
      </c>
      <c r="S56" s="62" t="str">
        <f t="shared" si="0"/>
        <v>N</v>
      </c>
      <c r="T56" s="26">
        <f t="shared" si="15"/>
        <v>0</v>
      </c>
      <c r="U56" s="26"/>
      <c r="V56" s="26"/>
    </row>
    <row r="57" spans="2:23">
      <c r="B57" s="26" t="s">
        <v>55</v>
      </c>
      <c r="C57" s="226"/>
      <c r="D57" s="63" t="str">
        <f>_xlfn.IFNA(IF($F$12-(VLOOKUP(B57,Percentages!$C$3:$I$60,2,FALSE))&gt;0,Children!B57,""),"")</f>
        <v/>
      </c>
      <c r="E57" s="67" t="str">
        <f>IFERROR(IF(VLOOKUP($D57,Percentages!$C$3:$I$60,$F$12,FALSE)=0,"",VLOOKUP($D57,Percentages!$C$3:$I$60,$F$12,FALSE)),"")</f>
        <v/>
      </c>
      <c r="F57" s="66"/>
      <c r="G57" s="63" t="str">
        <f t="shared" si="9"/>
        <v/>
      </c>
      <c r="H57" s="63" t="str">
        <f t="shared" si="17"/>
        <v/>
      </c>
      <c r="I57" s="63" t="str">
        <f t="shared" si="2"/>
        <v/>
      </c>
      <c r="J57" s="63" t="str">
        <f t="shared" si="18"/>
        <v/>
      </c>
      <c r="K57" s="63" t="str">
        <f t="shared" si="3"/>
        <v/>
      </c>
      <c r="L57" s="63" t="str">
        <f t="shared" si="19"/>
        <v/>
      </c>
      <c r="M57" s="63" t="str">
        <f t="shared" si="4"/>
        <v xml:space="preserve"> </v>
      </c>
      <c r="N57" s="63" t="str">
        <f t="shared" si="5"/>
        <v/>
      </c>
      <c r="O57" s="65" t="str">
        <f t="shared" si="6"/>
        <v/>
      </c>
      <c r="P57" s="63" t="str">
        <f t="shared" si="20"/>
        <v/>
      </c>
      <c r="Q57" s="62" t="str">
        <f t="shared" si="14"/>
        <v/>
      </c>
      <c r="R57" s="157">
        <f t="shared" si="8"/>
        <v>0</v>
      </c>
      <c r="S57" s="62" t="str">
        <f t="shared" si="0"/>
        <v>N</v>
      </c>
      <c r="T57" s="26">
        <f t="shared" si="15"/>
        <v>0</v>
      </c>
      <c r="U57" s="26"/>
      <c r="V57" s="26"/>
    </row>
    <row r="58" spans="2:23">
      <c r="B58" s="26" t="s">
        <v>56</v>
      </c>
      <c r="C58" s="226"/>
      <c r="D58" s="7" t="str">
        <f>_xlfn.IFNA(IF($F$12-(VLOOKUP(B58,Percentages!$C$3:$I$60,2,FALSE))&gt;0,Children!B58,""),"")</f>
        <v/>
      </c>
      <c r="E58" s="79" t="str">
        <f>IFERROR(IF(VLOOKUP($D58,Percentages!$C$3:$I$60,$F$12,FALSE)=0,"",VLOOKUP($D58,Percentages!$C$3:$I$60,$F$12,FALSE)),"")</f>
        <v/>
      </c>
      <c r="G58" s="7" t="str">
        <f t="shared" si="9"/>
        <v/>
      </c>
      <c r="H58" s="7" t="str">
        <f t="shared" si="17"/>
        <v/>
      </c>
      <c r="I58" s="7" t="str">
        <f t="shared" si="2"/>
        <v/>
      </c>
      <c r="J58" s="7" t="str">
        <f t="shared" si="18"/>
        <v/>
      </c>
      <c r="K58" s="7" t="str">
        <f t="shared" si="3"/>
        <v/>
      </c>
      <c r="L58" s="7" t="str">
        <f t="shared" si="19"/>
        <v/>
      </c>
      <c r="M58" s="7" t="str">
        <f t="shared" si="4"/>
        <v xml:space="preserve"> </v>
      </c>
      <c r="N58" s="7" t="str">
        <f t="shared" si="5"/>
        <v/>
      </c>
      <c r="O58" s="57" t="str">
        <f t="shared" si="6"/>
        <v/>
      </c>
      <c r="P58" s="7" t="str">
        <f t="shared" si="20"/>
        <v/>
      </c>
      <c r="Q58" s="62" t="str">
        <f t="shared" si="14"/>
        <v/>
      </c>
      <c r="R58" s="157">
        <f t="shared" si="8"/>
        <v>0</v>
      </c>
      <c r="S58" s="62" t="str">
        <f t="shared" si="0"/>
        <v>N</v>
      </c>
      <c r="T58" s="26">
        <f t="shared" si="15"/>
        <v>0</v>
      </c>
      <c r="U58" s="26"/>
      <c r="V58" s="26"/>
    </row>
    <row r="59" spans="2:23">
      <c r="B59" s="26" t="s">
        <v>57</v>
      </c>
      <c r="C59" s="226"/>
      <c r="D59" s="63" t="str">
        <f>_xlfn.IFNA(IF($F$12-(VLOOKUP(B59,Percentages!$C$3:$I$60,2,FALSE))&gt;0,Children!B59,""),"")</f>
        <v/>
      </c>
      <c r="E59" s="67" t="str">
        <f>IFERROR(IF(VLOOKUP($D59,Percentages!$C$3:$I$60,$F$12,FALSE)=0,"",VLOOKUP($D59,Percentages!$C$3:$I$60,$F$12,FALSE)),"")</f>
        <v/>
      </c>
      <c r="F59" s="66"/>
      <c r="G59" s="63" t="str">
        <f t="shared" si="9"/>
        <v/>
      </c>
      <c r="H59" s="63" t="str">
        <f t="shared" si="17"/>
        <v/>
      </c>
      <c r="I59" s="63" t="str">
        <f t="shared" si="2"/>
        <v/>
      </c>
      <c r="J59" s="63" t="str">
        <f t="shared" si="18"/>
        <v/>
      </c>
      <c r="K59" s="63" t="str">
        <f t="shared" si="3"/>
        <v/>
      </c>
      <c r="L59" s="63" t="str">
        <f t="shared" si="19"/>
        <v/>
      </c>
      <c r="M59" s="63" t="str">
        <f t="shared" si="4"/>
        <v xml:space="preserve"> </v>
      </c>
      <c r="N59" s="63" t="str">
        <f t="shared" si="5"/>
        <v/>
      </c>
      <c r="O59" s="65" t="str">
        <f t="shared" si="6"/>
        <v/>
      </c>
      <c r="P59" s="63" t="str">
        <f t="shared" si="20"/>
        <v/>
      </c>
      <c r="Q59" s="62" t="str">
        <f t="shared" si="14"/>
        <v/>
      </c>
      <c r="R59" s="157">
        <f t="shared" si="8"/>
        <v>0</v>
      </c>
      <c r="S59" s="62" t="str">
        <f t="shared" si="0"/>
        <v>N</v>
      </c>
      <c r="T59" s="26">
        <f t="shared" si="15"/>
        <v>0</v>
      </c>
      <c r="U59" s="26"/>
      <c r="V59" s="26"/>
    </row>
    <row r="60" spans="2:23">
      <c r="B60" s="26" t="s">
        <v>58</v>
      </c>
      <c r="C60" s="227" t="str">
        <f>IF(D60="","","Week 7")</f>
        <v/>
      </c>
      <c r="D60" s="7" t="str">
        <f>_xlfn.IFNA(IF($F$12-(VLOOKUP(B60,Percentages!$C$3:$I$60,2,FALSE))&gt;0,Children!B60,""),"")</f>
        <v/>
      </c>
      <c r="E60" s="79" t="str">
        <f>IFERROR(IF(VLOOKUP($D60,Percentages!$C$3:$I$60,$F$12,FALSE)=0,"",VLOOKUP($D60,Percentages!$C$3:$I$60,$F$12,FALSE)),"")</f>
        <v/>
      </c>
      <c r="G60" s="7" t="str">
        <f t="shared" si="9"/>
        <v/>
      </c>
      <c r="H60" s="7" t="str">
        <f>IF($D$60="","","ml")</f>
        <v/>
      </c>
      <c r="I60" s="7" t="str">
        <f t="shared" si="2"/>
        <v/>
      </c>
      <c r="J60" s="7" t="str">
        <f>IF($D$60="","","ml")</f>
        <v/>
      </c>
      <c r="K60" s="7" t="str">
        <f t="shared" si="3"/>
        <v/>
      </c>
      <c r="L60" s="7" t="str">
        <f>IF($D$60="","","ml")</f>
        <v/>
      </c>
      <c r="M60" s="7" t="str">
        <f t="shared" si="4"/>
        <v xml:space="preserve"> </v>
      </c>
      <c r="N60" s="7" t="str">
        <f t="shared" si="5"/>
        <v/>
      </c>
      <c r="O60" s="57" t="str">
        <f t="shared" si="6"/>
        <v/>
      </c>
      <c r="P60" s="7" t="str">
        <f>IF($D$60="","","ml")</f>
        <v/>
      </c>
      <c r="Q60" s="62" t="str">
        <f>IFERROR(I60*$F$3,"")</f>
        <v/>
      </c>
      <c r="R60" s="157">
        <f t="shared" si="8"/>
        <v>0</v>
      </c>
      <c r="S60" s="62" t="str">
        <f t="shared" si="0"/>
        <v>N</v>
      </c>
      <c r="T60" s="26">
        <f t="shared" si="15"/>
        <v>0</v>
      </c>
      <c r="U60" s="26"/>
      <c r="V60" s="26"/>
    </row>
    <row r="61" spans="2:23">
      <c r="B61" s="26" t="s">
        <v>59</v>
      </c>
      <c r="C61" s="227"/>
      <c r="D61" s="63" t="str">
        <f>_xlfn.IFNA(IF($F$12-(VLOOKUP(B61,Percentages!$C$3:$I$60,2,FALSE))&gt;0,Children!B61,""),"")</f>
        <v/>
      </c>
      <c r="E61" s="67" t="str">
        <f>IFERROR(IF(VLOOKUP($D61,Percentages!$C$3:$I$60,$F$12,FALSE)=0,"",VLOOKUP($D61,Percentages!$C$3:$I$60,$F$12,FALSE)),"")</f>
        <v/>
      </c>
      <c r="F61" s="66"/>
      <c r="G61" s="63" t="str">
        <f t="shared" si="9"/>
        <v/>
      </c>
      <c r="H61" s="63" t="str">
        <f t="shared" ref="H61:H66" si="21">IF($D$60="","","ml")</f>
        <v/>
      </c>
      <c r="I61" s="63" t="str">
        <f>IFERROR(MROUND(O61/$F$3,5),"")</f>
        <v/>
      </c>
      <c r="J61" s="63" t="str">
        <f t="shared" ref="J61:J66" si="22">IF($D$60="","","ml")</f>
        <v/>
      </c>
      <c r="K61" s="63" t="str">
        <f t="shared" si="3"/>
        <v/>
      </c>
      <c r="L61" s="63" t="str">
        <f t="shared" ref="L61:L66" si="23">IF($D$60="","","ml")</f>
        <v/>
      </c>
      <c r="M61" s="63" t="str">
        <f t="shared" si="4"/>
        <v xml:space="preserve"> </v>
      </c>
      <c r="N61" s="63" t="str">
        <f t="shared" si="5"/>
        <v/>
      </c>
      <c r="O61" s="65" t="str">
        <f t="shared" si="6"/>
        <v/>
      </c>
      <c r="P61" s="63" t="str">
        <f t="shared" ref="P61:P66" si="24">IF($D$60="","","ml")</f>
        <v/>
      </c>
      <c r="Q61" s="62" t="str">
        <f t="shared" ref="Q61:Q73" si="25">IFERROR(I61*$F$3,"")</f>
        <v/>
      </c>
      <c r="R61" s="157">
        <f t="shared" si="8"/>
        <v>0</v>
      </c>
      <c r="S61" s="62" t="str">
        <f t="shared" si="0"/>
        <v>N</v>
      </c>
      <c r="T61" s="26">
        <f t="shared" si="15"/>
        <v>0</v>
      </c>
      <c r="U61" s="26"/>
      <c r="V61" s="26"/>
    </row>
    <row r="62" spans="2:23">
      <c r="B62" s="26" t="s">
        <v>60</v>
      </c>
      <c r="C62" s="227"/>
      <c r="D62" s="7" t="str">
        <f>_xlfn.IFNA(IF($F$12-(VLOOKUP(B62,Percentages!$C$3:$I$60,2,FALSE))&gt;0,Children!B62,""),"")</f>
        <v/>
      </c>
      <c r="E62" s="79" t="str">
        <f>IFERROR(IF(VLOOKUP($D62,Percentages!$C$3:$I$60,$F$12,FALSE)=0,"",VLOOKUP($D62,Percentages!$C$3:$I$60,$F$12,FALSE)),"")</f>
        <v/>
      </c>
      <c r="G62" s="7" t="str">
        <f t="shared" si="9"/>
        <v/>
      </c>
      <c r="H62" s="7" t="str">
        <f t="shared" si="21"/>
        <v/>
      </c>
      <c r="I62" s="7" t="str">
        <f t="shared" si="2"/>
        <v/>
      </c>
      <c r="J62" s="7" t="str">
        <f t="shared" si="22"/>
        <v/>
      </c>
      <c r="K62" s="7" t="str">
        <f t="shared" si="3"/>
        <v/>
      </c>
      <c r="L62" s="7" t="str">
        <f t="shared" si="23"/>
        <v/>
      </c>
      <c r="M62" s="7" t="str">
        <f t="shared" si="4"/>
        <v xml:space="preserve"> </v>
      </c>
      <c r="N62" s="7" t="str">
        <f t="shared" si="5"/>
        <v/>
      </c>
      <c r="O62" s="57" t="str">
        <f t="shared" si="6"/>
        <v/>
      </c>
      <c r="P62" s="7" t="str">
        <f t="shared" si="24"/>
        <v/>
      </c>
      <c r="Q62" s="62" t="str">
        <f t="shared" si="25"/>
        <v/>
      </c>
      <c r="R62" s="157">
        <f t="shared" si="8"/>
        <v>0</v>
      </c>
      <c r="S62" s="62" t="str">
        <f t="shared" si="0"/>
        <v>N</v>
      </c>
      <c r="T62" s="26">
        <f t="shared" si="15"/>
        <v>0</v>
      </c>
      <c r="U62" s="26"/>
      <c r="V62" s="26"/>
    </row>
    <row r="63" spans="2:23">
      <c r="B63" s="26" t="s">
        <v>61</v>
      </c>
      <c r="C63" s="227"/>
      <c r="D63" s="63" t="str">
        <f>_xlfn.IFNA(IF($F$12-(VLOOKUP(B63,Percentages!$C$3:$I$60,2,FALSE))&gt;0,Children!B63,""),"")</f>
        <v/>
      </c>
      <c r="E63" s="67" t="str">
        <f>IFERROR(IF(VLOOKUP($D63,Percentages!$C$3:$I$60,$F$12,FALSE)=0,"",VLOOKUP($D63,Percentages!$C$3:$I$60,$F$12,FALSE)),"")</f>
        <v/>
      </c>
      <c r="F63" s="66"/>
      <c r="G63" s="63" t="str">
        <f t="shared" si="9"/>
        <v/>
      </c>
      <c r="H63" s="63" t="str">
        <f t="shared" si="21"/>
        <v/>
      </c>
      <c r="I63" s="63" t="str">
        <f t="shared" si="2"/>
        <v/>
      </c>
      <c r="J63" s="63" t="str">
        <f t="shared" si="22"/>
        <v/>
      </c>
      <c r="K63" s="63" t="str">
        <f t="shared" si="3"/>
        <v/>
      </c>
      <c r="L63" s="63" t="str">
        <f t="shared" si="23"/>
        <v/>
      </c>
      <c r="M63" s="63" t="str">
        <f t="shared" si="4"/>
        <v xml:space="preserve"> </v>
      </c>
      <c r="N63" s="63" t="str">
        <f t="shared" si="5"/>
        <v/>
      </c>
      <c r="O63" s="65" t="str">
        <f t="shared" si="6"/>
        <v/>
      </c>
      <c r="P63" s="63" t="str">
        <f t="shared" si="24"/>
        <v/>
      </c>
      <c r="Q63" s="62" t="str">
        <f t="shared" si="25"/>
        <v/>
      </c>
      <c r="R63" s="157">
        <f t="shared" si="8"/>
        <v>0</v>
      </c>
      <c r="S63" s="62" t="str">
        <f t="shared" si="0"/>
        <v>N</v>
      </c>
      <c r="T63" s="26">
        <f t="shared" si="15"/>
        <v>0</v>
      </c>
      <c r="U63" s="26"/>
      <c r="V63" s="26"/>
    </row>
    <row r="64" spans="2:23">
      <c r="B64" s="26" t="s">
        <v>62</v>
      </c>
      <c r="C64" s="227"/>
      <c r="D64" s="7" t="str">
        <f>_xlfn.IFNA(IF($F$12-(VLOOKUP(B64,Percentages!$C$3:$I$60,2,FALSE))&gt;0,Children!B64,""),"")</f>
        <v/>
      </c>
      <c r="E64" s="79" t="str">
        <f>IFERROR(IF(VLOOKUP($D64,Percentages!$C$3:$I$60,$F$12,FALSE)=0,"",VLOOKUP($D64,Percentages!$C$3:$I$60,$F$12,FALSE)),"")</f>
        <v/>
      </c>
      <c r="G64" s="7" t="str">
        <f t="shared" si="9"/>
        <v/>
      </c>
      <c r="H64" s="7" t="str">
        <f t="shared" si="21"/>
        <v/>
      </c>
      <c r="I64" s="7" t="str">
        <f t="shared" si="2"/>
        <v/>
      </c>
      <c r="J64" s="7" t="str">
        <f t="shared" si="22"/>
        <v/>
      </c>
      <c r="K64" s="7" t="str">
        <f t="shared" si="3"/>
        <v/>
      </c>
      <c r="L64" s="7" t="str">
        <f t="shared" si="23"/>
        <v/>
      </c>
      <c r="M64" s="7" t="str">
        <f t="shared" si="4"/>
        <v xml:space="preserve"> </v>
      </c>
      <c r="N64" s="7" t="str">
        <f t="shared" si="5"/>
        <v/>
      </c>
      <c r="O64" s="57" t="str">
        <f t="shared" si="6"/>
        <v/>
      </c>
      <c r="P64" s="7" t="str">
        <f t="shared" si="24"/>
        <v/>
      </c>
      <c r="Q64" s="62" t="str">
        <f t="shared" si="25"/>
        <v/>
      </c>
      <c r="R64" s="157">
        <f t="shared" si="8"/>
        <v>0</v>
      </c>
      <c r="S64" s="62" t="str">
        <f t="shared" si="0"/>
        <v>N</v>
      </c>
      <c r="T64" s="26">
        <f t="shared" si="15"/>
        <v>0</v>
      </c>
      <c r="U64" s="26"/>
      <c r="V64" s="26"/>
    </row>
    <row r="65" spans="2:22">
      <c r="B65" s="26" t="s">
        <v>63</v>
      </c>
      <c r="C65" s="227"/>
      <c r="D65" s="63" t="str">
        <f>_xlfn.IFNA(IF($F$12-(VLOOKUP(B65,Percentages!$C$3:$I$60,2,FALSE))&gt;0,Children!B65,""),"")</f>
        <v/>
      </c>
      <c r="E65" s="67" t="str">
        <f>IFERROR(IF(VLOOKUP($D65,Percentages!$C$3:$I$60,$F$12,FALSE)=0,"",VLOOKUP($D65,Percentages!$C$3:$I$60,$F$12,FALSE)),"")</f>
        <v/>
      </c>
      <c r="F65" s="66"/>
      <c r="G65" s="63" t="str">
        <f t="shared" si="9"/>
        <v/>
      </c>
      <c r="H65" s="63" t="str">
        <f t="shared" si="21"/>
        <v/>
      </c>
      <c r="I65" s="63" t="str">
        <f t="shared" si="2"/>
        <v/>
      </c>
      <c r="J65" s="63" t="str">
        <f t="shared" si="22"/>
        <v/>
      </c>
      <c r="K65" s="63" t="str">
        <f t="shared" si="3"/>
        <v/>
      </c>
      <c r="L65" s="63" t="str">
        <f t="shared" si="23"/>
        <v/>
      </c>
      <c r="M65" s="63" t="str">
        <f t="shared" si="4"/>
        <v xml:space="preserve"> </v>
      </c>
      <c r="N65" s="63" t="str">
        <f t="shared" si="5"/>
        <v/>
      </c>
      <c r="O65" s="65" t="str">
        <f t="shared" si="6"/>
        <v/>
      </c>
      <c r="P65" s="63" t="str">
        <f t="shared" si="24"/>
        <v/>
      </c>
      <c r="Q65" s="62" t="str">
        <f t="shared" si="25"/>
        <v/>
      </c>
      <c r="R65" s="157">
        <f t="shared" si="8"/>
        <v>0</v>
      </c>
      <c r="S65" s="62" t="str">
        <f t="shared" si="0"/>
        <v>N</v>
      </c>
      <c r="T65" s="26">
        <f t="shared" si="15"/>
        <v>0</v>
      </c>
      <c r="U65" s="26"/>
      <c r="V65" s="26"/>
    </row>
    <row r="66" spans="2:22">
      <c r="B66" s="26" t="s">
        <v>64</v>
      </c>
      <c r="C66" s="227"/>
      <c r="D66" s="7" t="str">
        <f>_xlfn.IFNA(IF($F$12-(VLOOKUP(B66,Percentages!$C$3:$I$60,2,FALSE))&gt;0,Children!B66,""),"")</f>
        <v/>
      </c>
      <c r="E66" s="79" t="str">
        <f>IFERROR(IF(VLOOKUP($D66,Percentages!$C$3:$I$60,$F$12,FALSE)=0,"",VLOOKUP($D66,Percentages!$C$3:$I$60,$F$12,FALSE)),"")</f>
        <v/>
      </c>
      <c r="G66" s="7" t="str">
        <f t="shared" si="9"/>
        <v/>
      </c>
      <c r="H66" s="7" t="str">
        <f t="shared" si="21"/>
        <v/>
      </c>
      <c r="I66" s="7" t="str">
        <f t="shared" si="2"/>
        <v/>
      </c>
      <c r="J66" s="7" t="str">
        <f t="shared" si="22"/>
        <v/>
      </c>
      <c r="K66" s="7" t="str">
        <f t="shared" si="3"/>
        <v/>
      </c>
      <c r="L66" s="7" t="str">
        <f t="shared" si="23"/>
        <v/>
      </c>
      <c r="M66" s="7" t="str">
        <f t="shared" si="4"/>
        <v xml:space="preserve"> </v>
      </c>
      <c r="N66" s="7" t="str">
        <f t="shared" si="5"/>
        <v/>
      </c>
      <c r="O66" s="57" t="str">
        <f t="shared" si="6"/>
        <v/>
      </c>
      <c r="P66" s="7" t="str">
        <f t="shared" si="24"/>
        <v/>
      </c>
      <c r="Q66" s="62" t="str">
        <f t="shared" si="25"/>
        <v/>
      </c>
      <c r="R66" s="157">
        <f t="shared" si="8"/>
        <v>0</v>
      </c>
      <c r="S66" s="62" t="str">
        <f t="shared" si="0"/>
        <v>N</v>
      </c>
      <c r="T66" s="26">
        <f t="shared" si="15"/>
        <v>0</v>
      </c>
      <c r="U66" s="26"/>
      <c r="V66" s="26"/>
    </row>
    <row r="67" spans="2:22">
      <c r="B67" s="26" t="s">
        <v>65</v>
      </c>
      <c r="C67" s="226" t="str">
        <f>IF(D67="","","Week 8")</f>
        <v/>
      </c>
      <c r="D67" s="63" t="str">
        <f>_xlfn.IFNA(IF($F$12-(VLOOKUP(B67,Percentages!$C$3:$I$60,2,FALSE))&gt;0,Children!B67,""),"")</f>
        <v/>
      </c>
      <c r="E67" s="67" t="str">
        <f>IFERROR(IF(VLOOKUP($D67,Percentages!$C$3:$I$60,$F$12,FALSE)=0,"",VLOOKUP($D67,Percentages!$C$3:$I$60,$F$12,FALSE)),"")</f>
        <v/>
      </c>
      <c r="F67" s="66"/>
      <c r="G67" s="63" t="str">
        <f t="shared" si="9"/>
        <v/>
      </c>
      <c r="H67" s="63" t="str">
        <f>IF($D$67="","","ml")</f>
        <v/>
      </c>
      <c r="I67" s="63" t="str">
        <f t="shared" si="2"/>
        <v/>
      </c>
      <c r="J67" s="63" t="str">
        <f>IF($D$67="","","ml")</f>
        <v/>
      </c>
      <c r="K67" s="63" t="str">
        <f t="shared" si="3"/>
        <v/>
      </c>
      <c r="L67" s="63" t="str">
        <f>IF($D$67="","","ml")</f>
        <v/>
      </c>
      <c r="M67" s="63" t="str">
        <f t="shared" si="4"/>
        <v xml:space="preserve"> </v>
      </c>
      <c r="N67" s="63" t="str">
        <f t="shared" si="5"/>
        <v/>
      </c>
      <c r="O67" s="65" t="str">
        <f t="shared" si="6"/>
        <v/>
      </c>
      <c r="P67" s="63" t="str">
        <f>IF($D$67="","","ml")</f>
        <v/>
      </c>
      <c r="Q67" s="62" t="str">
        <f t="shared" si="25"/>
        <v/>
      </c>
      <c r="R67" s="157">
        <f t="shared" si="8"/>
        <v>0</v>
      </c>
      <c r="S67" s="62" t="str">
        <f t="shared" si="0"/>
        <v>N</v>
      </c>
      <c r="T67" s="26">
        <f t="shared" si="15"/>
        <v>0</v>
      </c>
      <c r="U67" s="26"/>
      <c r="V67" s="26"/>
    </row>
    <row r="68" spans="2:22">
      <c r="B68" s="26" t="s">
        <v>66</v>
      </c>
      <c r="C68" s="226"/>
      <c r="D68" s="7" t="str">
        <f>_xlfn.IFNA(IF($F$12-(VLOOKUP(B68,Percentages!$C$3:$I$60,2,FALSE))&gt;0,Children!B68,""),"")</f>
        <v/>
      </c>
      <c r="E68" s="79" t="str">
        <f>IFERROR(IF(VLOOKUP($D68,Percentages!$C$3:$I$60,$F$12,FALSE)=0,"",VLOOKUP($D68,Percentages!$C$3:$I$60,$F$12,FALSE)),"")</f>
        <v/>
      </c>
      <c r="G68" s="7" t="str">
        <f t="shared" si="9"/>
        <v/>
      </c>
      <c r="H68" s="7" t="str">
        <f t="shared" ref="H68:H73" si="26">IF($D$67="","","ml")</f>
        <v/>
      </c>
      <c r="I68" s="7" t="str">
        <f t="shared" si="2"/>
        <v/>
      </c>
      <c r="J68" s="7" t="str">
        <f t="shared" ref="J68:J73" si="27">IF($D$67="","","ml")</f>
        <v/>
      </c>
      <c r="K68" s="7" t="str">
        <f t="shared" si="3"/>
        <v/>
      </c>
      <c r="L68" s="7" t="str">
        <f t="shared" ref="L68:L73" si="28">IF($D$67="","","ml")</f>
        <v/>
      </c>
      <c r="M68" s="7" t="str">
        <f t="shared" si="4"/>
        <v xml:space="preserve"> </v>
      </c>
      <c r="N68" s="7" t="str">
        <f t="shared" si="5"/>
        <v/>
      </c>
      <c r="O68" s="57" t="str">
        <f t="shared" si="6"/>
        <v/>
      </c>
      <c r="P68" s="7" t="str">
        <f t="shared" ref="P68:P73" si="29">IF($D$67="","","ml")</f>
        <v/>
      </c>
      <c r="Q68" s="62" t="str">
        <f t="shared" si="25"/>
        <v/>
      </c>
      <c r="R68" s="157">
        <f t="shared" si="8"/>
        <v>0</v>
      </c>
      <c r="S68" s="62" t="str">
        <f t="shared" si="0"/>
        <v>N</v>
      </c>
      <c r="T68" s="26">
        <f t="shared" si="15"/>
        <v>0</v>
      </c>
      <c r="U68" s="26"/>
      <c r="V68" s="26"/>
    </row>
    <row r="69" spans="2:22">
      <c r="B69" s="26" t="s">
        <v>67</v>
      </c>
      <c r="C69" s="226"/>
      <c r="D69" s="63" t="str">
        <f>_xlfn.IFNA(IF($F$12-(VLOOKUP(B69,Percentages!$C$3:$I$60,2,FALSE))&gt;0,Children!B69,""),"")</f>
        <v/>
      </c>
      <c r="E69" s="67" t="str">
        <f>IFERROR(IF(VLOOKUP($D69,Percentages!$C$3:$I$60,$F$12,FALSE)=0,"",VLOOKUP($D69,Percentages!$C$3:$I$60,$F$12,FALSE)),"")</f>
        <v/>
      </c>
      <c r="F69" s="66"/>
      <c r="G69" s="63" t="str">
        <f t="shared" si="9"/>
        <v/>
      </c>
      <c r="H69" s="63" t="str">
        <f t="shared" si="26"/>
        <v/>
      </c>
      <c r="I69" s="63" t="str">
        <f t="shared" si="2"/>
        <v/>
      </c>
      <c r="J69" s="63" t="str">
        <f t="shared" si="27"/>
        <v/>
      </c>
      <c r="K69" s="63" t="str">
        <f t="shared" si="3"/>
        <v/>
      </c>
      <c r="L69" s="63" t="str">
        <f t="shared" si="28"/>
        <v/>
      </c>
      <c r="M69" s="63" t="str">
        <f t="shared" si="4"/>
        <v xml:space="preserve"> </v>
      </c>
      <c r="N69" s="63" t="str">
        <f t="shared" si="5"/>
        <v/>
      </c>
      <c r="O69" s="65" t="str">
        <f t="shared" si="6"/>
        <v/>
      </c>
      <c r="P69" s="63" t="str">
        <f t="shared" si="29"/>
        <v/>
      </c>
      <c r="Q69" s="62" t="str">
        <f t="shared" si="25"/>
        <v/>
      </c>
      <c r="R69" s="157">
        <f t="shared" si="8"/>
        <v>0</v>
      </c>
      <c r="S69" s="62" t="str">
        <f t="shared" si="0"/>
        <v>N</v>
      </c>
      <c r="T69" s="26">
        <f t="shared" si="15"/>
        <v>0</v>
      </c>
      <c r="U69" s="26"/>
      <c r="V69" s="26"/>
    </row>
    <row r="70" spans="2:22">
      <c r="B70" s="26" t="s">
        <v>68</v>
      </c>
      <c r="C70" s="226"/>
      <c r="D70" s="7" t="str">
        <f>_xlfn.IFNA(IF($F$12-(VLOOKUP(B70,Percentages!$C$3:$I$60,2,FALSE))&gt;0,Children!B70,""),"")</f>
        <v/>
      </c>
      <c r="E70" s="79" t="str">
        <f>IFERROR(IF(VLOOKUP($D70,Percentages!$C$3:$I$60,$F$12,FALSE)=0,"",VLOOKUP($D70,Percentages!$C$3:$I$60,$F$12,FALSE)),"")</f>
        <v/>
      </c>
      <c r="G70" s="7" t="str">
        <f t="shared" si="9"/>
        <v/>
      </c>
      <c r="H70" s="7" t="str">
        <f t="shared" si="26"/>
        <v/>
      </c>
      <c r="I70" s="7" t="str">
        <f t="shared" si="2"/>
        <v/>
      </c>
      <c r="J70" s="7" t="str">
        <f t="shared" si="27"/>
        <v/>
      </c>
      <c r="K70" s="7" t="str">
        <f t="shared" si="3"/>
        <v/>
      </c>
      <c r="L70" s="7" t="str">
        <f t="shared" si="28"/>
        <v/>
      </c>
      <c r="M70" s="7" t="str">
        <f t="shared" si="4"/>
        <v xml:space="preserve"> </v>
      </c>
      <c r="N70" s="7" t="str">
        <f t="shared" si="5"/>
        <v/>
      </c>
      <c r="O70" s="57" t="str">
        <f t="shared" si="6"/>
        <v/>
      </c>
      <c r="P70" s="7" t="str">
        <f t="shared" si="29"/>
        <v/>
      </c>
      <c r="Q70" s="62" t="str">
        <f t="shared" si="25"/>
        <v/>
      </c>
      <c r="R70" s="157">
        <f t="shared" si="8"/>
        <v>0</v>
      </c>
      <c r="S70" s="62" t="str">
        <f t="shared" si="0"/>
        <v>N</v>
      </c>
      <c r="T70" s="26">
        <f t="shared" si="15"/>
        <v>0</v>
      </c>
      <c r="U70" s="26"/>
      <c r="V70" s="26"/>
    </row>
    <row r="71" spans="2:22">
      <c r="B71" s="26" t="s">
        <v>69</v>
      </c>
      <c r="C71" s="226"/>
      <c r="D71" s="63" t="str">
        <f>_xlfn.IFNA(IF($F$12-(VLOOKUP(B71,Percentages!$C$3:$I$60,2,FALSE))&gt;0,Children!B71,""),"")</f>
        <v/>
      </c>
      <c r="E71" s="67" t="str">
        <f>IFERROR(IF(VLOOKUP($D71,Percentages!$C$3:$I$60,$F$12,FALSE)=0,"",VLOOKUP($D71,Percentages!$C$3:$I$60,$F$12,FALSE)),"")</f>
        <v/>
      </c>
      <c r="F71" s="66"/>
      <c r="G71" s="63" t="str">
        <f t="shared" si="9"/>
        <v/>
      </c>
      <c r="H71" s="63" t="str">
        <f t="shared" si="26"/>
        <v/>
      </c>
      <c r="I71" s="63" t="str">
        <f t="shared" si="2"/>
        <v/>
      </c>
      <c r="J71" s="63" t="str">
        <f t="shared" si="27"/>
        <v/>
      </c>
      <c r="K71" s="63" t="str">
        <f t="shared" si="3"/>
        <v/>
      </c>
      <c r="L71" s="63" t="str">
        <f t="shared" si="28"/>
        <v/>
      </c>
      <c r="M71" s="63" t="str">
        <f t="shared" si="4"/>
        <v xml:space="preserve"> </v>
      </c>
      <c r="N71" s="63" t="str">
        <f t="shared" si="5"/>
        <v/>
      </c>
      <c r="O71" s="65" t="str">
        <f t="shared" si="6"/>
        <v/>
      </c>
      <c r="P71" s="63" t="str">
        <f t="shared" si="29"/>
        <v/>
      </c>
      <c r="Q71" s="62" t="str">
        <f t="shared" si="25"/>
        <v/>
      </c>
      <c r="R71" s="157">
        <f t="shared" si="8"/>
        <v>0</v>
      </c>
      <c r="S71" s="62" t="str">
        <f t="shared" si="0"/>
        <v>N</v>
      </c>
      <c r="T71" s="26">
        <f t="shared" si="15"/>
        <v>0</v>
      </c>
      <c r="U71" s="26"/>
      <c r="V71" s="26"/>
    </row>
    <row r="72" spans="2:22">
      <c r="B72" s="26" t="s">
        <v>70</v>
      </c>
      <c r="C72" s="226"/>
      <c r="D72" s="7" t="str">
        <f>_xlfn.IFNA(IF($F$12-(VLOOKUP(B72,Percentages!$C$3:$I$60,2,FALSE))&gt;0,Children!B72,""),"")</f>
        <v/>
      </c>
      <c r="E72" s="79" t="str">
        <f>IFERROR(IF(VLOOKUP($D72,Percentages!$C$3:$I$60,$F$12,FALSE)=0,"",VLOOKUP($D72,Percentages!$C$3:$I$60,$F$12,FALSE)),"")</f>
        <v/>
      </c>
      <c r="G72" s="7" t="str">
        <f t="shared" si="9"/>
        <v/>
      </c>
      <c r="H72" s="7" t="str">
        <f t="shared" si="26"/>
        <v/>
      </c>
      <c r="I72" s="7" t="str">
        <f t="shared" si="2"/>
        <v/>
      </c>
      <c r="J72" s="7" t="str">
        <f t="shared" si="27"/>
        <v/>
      </c>
      <c r="K72" s="7" t="str">
        <f t="shared" si="3"/>
        <v/>
      </c>
      <c r="L72" s="7" t="str">
        <f t="shared" si="28"/>
        <v/>
      </c>
      <c r="M72" s="7" t="str">
        <f t="shared" si="4"/>
        <v xml:space="preserve"> </v>
      </c>
      <c r="N72" s="7" t="str">
        <f t="shared" si="5"/>
        <v/>
      </c>
      <c r="O72" s="57" t="str">
        <f t="shared" si="6"/>
        <v/>
      </c>
      <c r="P72" s="7" t="str">
        <f t="shared" si="29"/>
        <v/>
      </c>
      <c r="Q72" s="62" t="str">
        <f t="shared" si="25"/>
        <v/>
      </c>
      <c r="R72" s="157">
        <f t="shared" si="8"/>
        <v>0</v>
      </c>
      <c r="S72" s="62" t="str">
        <f t="shared" si="0"/>
        <v>N</v>
      </c>
      <c r="T72" s="26">
        <f t="shared" si="15"/>
        <v>0</v>
      </c>
      <c r="U72" s="26"/>
      <c r="V72" s="26"/>
    </row>
    <row r="73" spans="2:22">
      <c r="B73" s="26" t="s">
        <v>71</v>
      </c>
      <c r="C73" s="226"/>
      <c r="D73" s="63" t="str">
        <f>_xlfn.IFNA(IF($F$12-(VLOOKUP(B73,Percentages!$C$3:$I$60,2,FALSE))&gt;0,Children!B73,""),"")</f>
        <v/>
      </c>
      <c r="E73" s="67" t="str">
        <f>IFERROR(IF(VLOOKUP($D73,Percentages!$C$3:$I$60,$F$12,FALSE)=0,"",VLOOKUP($D73,Percentages!$C$3:$I$60,$F$12,FALSE)),"")</f>
        <v/>
      </c>
      <c r="F73" s="66"/>
      <c r="G73" s="63" t="str">
        <f t="shared" si="9"/>
        <v/>
      </c>
      <c r="H73" s="63" t="str">
        <f t="shared" si="26"/>
        <v/>
      </c>
      <c r="I73" s="63" t="str">
        <f t="shared" si="2"/>
        <v/>
      </c>
      <c r="J73" s="63" t="str">
        <f t="shared" si="27"/>
        <v/>
      </c>
      <c r="K73" s="63" t="str">
        <f t="shared" si="3"/>
        <v/>
      </c>
      <c r="L73" s="63" t="str">
        <f t="shared" si="28"/>
        <v/>
      </c>
      <c r="M73" s="63" t="str">
        <f t="shared" si="4"/>
        <v xml:space="preserve"> </v>
      </c>
      <c r="N73" s="63" t="str">
        <f t="shared" si="5"/>
        <v/>
      </c>
      <c r="O73" s="65" t="str">
        <f t="shared" si="6"/>
        <v/>
      </c>
      <c r="P73" s="63" t="str">
        <f t="shared" si="29"/>
        <v/>
      </c>
      <c r="Q73" s="62" t="str">
        <f t="shared" si="25"/>
        <v/>
      </c>
      <c r="R73" s="157">
        <f t="shared" si="8"/>
        <v>0</v>
      </c>
      <c r="S73" s="62" t="str">
        <f t="shared" si="0"/>
        <v>N</v>
      </c>
      <c r="T73" s="26">
        <f t="shared" si="15"/>
        <v>0</v>
      </c>
      <c r="U73" s="26"/>
      <c r="V73" s="26"/>
    </row>
  </sheetData>
  <sheetProtection algorithmName="SHA-512" hashValue="k/h8yZaD3vYvyP8cDK699Hsb6Ola7n2YMNJ94rE5QqVi0qC/n8aCu7oItVkZgObWecB12xP0690JzpSEcwA1Iw==" saltValue="o6QDyH4821gV1B1p3zc6bg==" spinCount="100000" sheet="1" objects="1" scenarios="1"/>
  <protectedRanges>
    <protectedRange sqref="E2:E13 J11:M13" name="Children Calc Input"/>
  </protectedRanges>
  <dataConsolidate/>
  <mergeCells count="48">
    <mergeCell ref="B14:D14"/>
    <mergeCell ref="A1:P1"/>
    <mergeCell ref="C2:C3"/>
    <mergeCell ref="C4:C5"/>
    <mergeCell ref="D8:D9"/>
    <mergeCell ref="D6:D7"/>
    <mergeCell ref="B2:B3"/>
    <mergeCell ref="B4:B5"/>
    <mergeCell ref="D2:D3"/>
    <mergeCell ref="E2:E3"/>
    <mergeCell ref="D4:D5"/>
    <mergeCell ref="A10:A11"/>
    <mergeCell ref="B6:B9"/>
    <mergeCell ref="C6:C9"/>
    <mergeCell ref="A6:A9"/>
    <mergeCell ref="E12:E13"/>
    <mergeCell ref="C53:C59"/>
    <mergeCell ref="C60:C66"/>
    <mergeCell ref="C67:C73"/>
    <mergeCell ref="C18:C24"/>
    <mergeCell ref="C25:C31"/>
    <mergeCell ref="C32:C38"/>
    <mergeCell ref="C39:C45"/>
    <mergeCell ref="C46:C52"/>
    <mergeCell ref="X5:Y5"/>
    <mergeCell ref="E4:E5"/>
    <mergeCell ref="E8:E9"/>
    <mergeCell ref="E6:E7"/>
    <mergeCell ref="E10:E11"/>
    <mergeCell ref="G11:I11"/>
    <mergeCell ref="M17:N17"/>
    <mergeCell ref="K17:L17"/>
    <mergeCell ref="I17:J17"/>
    <mergeCell ref="G17:H17"/>
    <mergeCell ref="A16:P16"/>
    <mergeCell ref="O17:P17"/>
    <mergeCell ref="B10:B11"/>
    <mergeCell ref="B12:B13"/>
    <mergeCell ref="C10:C11"/>
    <mergeCell ref="C12:C13"/>
    <mergeCell ref="D10:D11"/>
    <mergeCell ref="D12:D13"/>
    <mergeCell ref="F14:I14"/>
    <mergeCell ref="G12:I12"/>
    <mergeCell ref="G13:I13"/>
    <mergeCell ref="J11:M11"/>
    <mergeCell ref="J12:M12"/>
    <mergeCell ref="J13:M13"/>
  </mergeCells>
  <phoneticPr fontId="28" type="noConversion"/>
  <conditionalFormatting sqref="F5">
    <cfRule type="expression" dxfId="32" priority="37">
      <formula>$E$8&gt;0</formula>
    </cfRule>
  </conditionalFormatting>
  <conditionalFormatting sqref="J13">
    <cfRule type="expression" dxfId="31" priority="5">
      <formula>$E$5&gt;0</formula>
    </cfRule>
  </conditionalFormatting>
  <conditionalFormatting sqref="A10:B11 D10:E11 C10">
    <cfRule type="expression" dxfId="30" priority="3">
      <formula>$F$4=1</formula>
    </cfRule>
  </conditionalFormatting>
  <conditionalFormatting sqref="A6:E9">
    <cfRule type="expression" dxfId="29" priority="2">
      <formula>$F$4=2</formula>
    </cfRule>
  </conditionalFormatting>
  <conditionalFormatting sqref="F14:I14">
    <cfRule type="expression" dxfId="28" priority="1">
      <formula>$F$9&gt;240</formula>
    </cfRule>
  </conditionalFormatting>
  <dataValidations count="3">
    <dataValidation type="whole" allowBlank="1" errorTitle="Maximum Value Exceeded" error="The maximum value for Energy Requirments is set at 2200, please input a value lower than this." promptTitle="Maximum Value" prompt="The maximum input vaule is 2100kcals" sqref="E6:E7" xr:uid="{F5937CB8-B47B-404B-A92C-D989B10265B8}">
      <formula1>0</formula1>
      <formula2>2100</formula2>
    </dataValidation>
    <dataValidation type="decimal" allowBlank="1" errorTitle="Maximum Value Exceeded" error="The maximum value for % Energy Requirements is 35%, please enter a value lower than this." promptTitle="Maximum Value" prompt="The maximum input value is 35%" sqref="E8:E9" xr:uid="{06B7142D-E7DC-4D19-A59F-5D6CFEAF4F23}">
      <formula1>0</formula1>
      <formula2>0.35</formula2>
    </dataValidation>
    <dataValidation type="list" allowBlank="1" showInputMessage="1" showErrorMessage="1" sqref="E2:E3" xr:uid="{A312402B-22C1-4DD9-8069-092CEDB26FDA}">
      <formula1>"3,4"</formula1>
    </dataValidation>
  </dataValidations>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37C3ADF-9B07-42DF-B823-912AA4A90721}">
          <x14:formula1>
            <xm:f>Percentages!$E$3:$I$3</xm:f>
          </x14:formula1>
          <xm:sqref>E12:E13</xm:sqref>
        </x14:dataValidation>
        <x14:dataValidation type="list" allowBlank="1" showInputMessage="1" showErrorMessage="1" errorTitle="Error" error="Please enter a value between 10 and 90" xr:uid="{FF72EF6C-F35A-477C-80F8-A6D1B34FAB06}">
          <x14:formula1>
            <xm:f>Percentages!$L$3:$M$3</xm:f>
          </x14:formula1>
          <xm:sqref>E4:E5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8527F-6F3C-4774-9516-5C860EDC359D}">
  <sheetPr codeName="Sheet5">
    <tabColor rgb="FFFFCC99"/>
    <pageSetUpPr fitToPage="1"/>
  </sheetPr>
  <dimension ref="A1:AK74"/>
  <sheetViews>
    <sheetView showGridLines="0" zoomScaleNormal="100" workbookViewId="0">
      <selection activeCell="K11" sqref="K11"/>
    </sheetView>
  </sheetViews>
  <sheetFormatPr defaultColWidth="9.453125" defaultRowHeight="14.5"/>
  <cols>
    <col min="1" max="1" width="4.54296875" style="17" customWidth="1"/>
    <col min="2" max="2" width="6.453125" style="18" customWidth="1"/>
    <col min="3" max="3" width="4.453125" style="18" customWidth="1"/>
    <col min="4" max="4" width="29.1796875" customWidth="1"/>
    <col min="5" max="5" width="22.453125" customWidth="1"/>
    <col min="6" max="6" width="9.453125" customWidth="1"/>
    <col min="7" max="7" width="12.54296875" customWidth="1"/>
    <col min="8" max="8" width="3.453125" customWidth="1"/>
    <col min="9" max="9" width="12.54296875" customWidth="1"/>
    <col min="10" max="10" width="3.453125" customWidth="1"/>
    <col min="11" max="11" width="9.54296875" bestFit="1" customWidth="1"/>
    <col min="12" max="12" width="3" customWidth="1"/>
    <col min="13" max="13" width="9.54296875" customWidth="1"/>
    <col min="14" max="14" width="3.453125" customWidth="1"/>
    <col min="15" max="15" width="15.453125" customWidth="1"/>
    <col min="16" max="16" width="3.453125" customWidth="1"/>
    <col min="18" max="19" width="9.453125" bestFit="1" customWidth="1"/>
    <col min="20" max="22" width="10.453125" bestFit="1" customWidth="1"/>
    <col min="25" max="25" width="33.453125" style="1" customWidth="1"/>
    <col min="26" max="26" width="9.453125" style="1"/>
  </cols>
  <sheetData>
    <row r="1" spans="1:37" ht="73.400000000000006" customHeight="1">
      <c r="A1" s="258" t="s">
        <v>146</v>
      </c>
      <c r="B1" s="258"/>
      <c r="C1" s="258"/>
      <c r="D1" s="258"/>
      <c r="E1" s="258"/>
      <c r="F1" s="258"/>
      <c r="G1" s="258"/>
      <c r="H1" s="258"/>
      <c r="I1" s="258"/>
      <c r="J1" s="258"/>
      <c r="K1" s="258"/>
      <c r="L1" s="258"/>
      <c r="M1" s="258"/>
      <c r="N1" s="258"/>
      <c r="O1" s="258"/>
      <c r="P1" s="258"/>
      <c r="X1" s="26"/>
      <c r="Y1" s="2"/>
      <c r="Z1" s="2"/>
      <c r="AA1" s="26"/>
      <c r="AB1" s="26"/>
      <c r="AC1" s="26"/>
      <c r="AD1" s="26"/>
      <c r="AE1" s="26"/>
      <c r="AF1" s="8"/>
      <c r="AG1" s="8"/>
      <c r="AH1" s="8"/>
    </row>
    <row r="2" spans="1:37">
      <c r="A2" s="141"/>
      <c r="B2" s="267" t="s">
        <v>13</v>
      </c>
      <c r="C2" s="265">
        <v>1</v>
      </c>
      <c r="D2" s="263" t="s">
        <v>116</v>
      </c>
      <c r="E2" s="244">
        <v>3</v>
      </c>
      <c r="F2" s="160"/>
      <c r="G2" s="8"/>
      <c r="H2" s="8"/>
      <c r="I2" s="8"/>
      <c r="Y2"/>
      <c r="Z2"/>
    </row>
    <row r="3" spans="1:37" ht="16.5" customHeight="1">
      <c r="A3" s="142"/>
      <c r="B3" s="268"/>
      <c r="C3" s="266"/>
      <c r="D3" s="264"/>
      <c r="E3" s="245"/>
      <c r="F3" s="158">
        <f>E2</f>
        <v>3</v>
      </c>
      <c r="G3" s="11"/>
      <c r="H3" s="156"/>
      <c r="I3" s="156"/>
      <c r="J3" s="11"/>
      <c r="K3" s="11"/>
      <c r="L3" s="11"/>
      <c r="M3" s="11"/>
      <c r="N3" s="11"/>
      <c r="O3" s="11"/>
      <c r="P3" s="11"/>
      <c r="Q3" s="11"/>
      <c r="R3" s="11"/>
      <c r="S3" s="11"/>
      <c r="X3" s="26"/>
      <c r="Y3" s="2"/>
      <c r="Z3" s="2"/>
      <c r="AA3" s="26"/>
      <c r="AB3" s="26"/>
      <c r="AC3" s="26"/>
      <c r="AD3" s="26"/>
      <c r="AE3" s="26"/>
      <c r="AF3" s="8"/>
      <c r="AG3" s="8"/>
      <c r="AH3" s="8"/>
    </row>
    <row r="4" spans="1:37" ht="14.15" customHeight="1">
      <c r="A4" s="27"/>
      <c r="B4" s="240" t="s">
        <v>13</v>
      </c>
      <c r="C4" s="232">
        <v>2</v>
      </c>
      <c r="D4" s="207" t="s">
        <v>107</v>
      </c>
      <c r="E4" s="273">
        <v>0</v>
      </c>
      <c r="F4" s="26"/>
      <c r="G4" s="26"/>
      <c r="H4" s="8"/>
      <c r="I4" s="8"/>
      <c r="X4" s="26"/>
      <c r="Y4" s="2"/>
      <c r="Z4" s="2"/>
      <c r="AA4" s="26"/>
      <c r="AB4" s="26"/>
      <c r="AC4" s="26"/>
      <c r="AD4" s="26"/>
      <c r="AE4" s="26"/>
      <c r="AF4" s="8"/>
      <c r="AG4" s="8"/>
      <c r="AH4" s="8"/>
    </row>
    <row r="5" spans="1:37" ht="18" customHeight="1">
      <c r="A5" s="28"/>
      <c r="B5" s="241"/>
      <c r="C5" s="233"/>
      <c r="D5" s="208"/>
      <c r="E5" s="223"/>
      <c r="F5" s="161"/>
      <c r="G5" s="26"/>
      <c r="H5" s="8"/>
      <c r="I5" s="8"/>
      <c r="X5" s="26"/>
      <c r="Y5" s="215" t="s">
        <v>5</v>
      </c>
      <c r="Z5" s="215"/>
      <c r="AA5" s="26"/>
      <c r="AB5" s="26"/>
      <c r="AC5" s="26"/>
      <c r="AD5" s="26"/>
      <c r="AE5" s="26"/>
      <c r="AF5" s="8"/>
      <c r="AG5" s="8"/>
      <c r="AH5" s="8"/>
      <c r="AI5" s="7"/>
      <c r="AJ5" s="7"/>
      <c r="AK5" s="7"/>
    </row>
    <row r="6" spans="1:37" ht="18.75" customHeight="1">
      <c r="A6" s="143"/>
      <c r="B6" s="269" t="s">
        <v>13</v>
      </c>
      <c r="C6" s="271">
        <v>3</v>
      </c>
      <c r="D6" s="274" t="s">
        <v>110</v>
      </c>
      <c r="E6" s="256">
        <v>4</v>
      </c>
      <c r="F6" s="78"/>
      <c r="G6" s="26"/>
      <c r="H6" s="8"/>
      <c r="I6" s="8"/>
      <c r="X6" s="26"/>
      <c r="Y6" s="3" t="s">
        <v>11</v>
      </c>
      <c r="Z6"/>
      <c r="AA6" s="26"/>
      <c r="AB6" s="26"/>
      <c r="AC6" s="26"/>
      <c r="AD6" s="26"/>
      <c r="AE6" s="26"/>
      <c r="AF6" s="8"/>
      <c r="AG6" s="8"/>
      <c r="AH6" s="8"/>
      <c r="AI6" s="7"/>
      <c r="AJ6" s="7"/>
      <c r="AK6" s="7"/>
    </row>
    <row r="7" spans="1:37" ht="23.25" customHeight="1">
      <c r="A7" s="142"/>
      <c r="B7" s="270"/>
      <c r="C7" s="272"/>
      <c r="D7" s="275"/>
      <c r="E7" s="276"/>
      <c r="F7" s="155"/>
      <c r="G7" s="8"/>
      <c r="H7" s="8"/>
      <c r="I7" s="8"/>
      <c r="X7" s="26"/>
      <c r="Y7" s="3" t="s">
        <v>6</v>
      </c>
      <c r="Z7"/>
      <c r="AA7" s="26"/>
      <c r="AB7" s="26"/>
      <c r="AC7" s="26"/>
      <c r="AD7" s="26"/>
      <c r="AE7" s="26"/>
      <c r="AF7" s="8"/>
      <c r="AG7" s="8"/>
      <c r="AH7" s="8"/>
      <c r="AI7" s="7"/>
      <c r="AJ7" s="7"/>
      <c r="AK7" s="7"/>
    </row>
    <row r="8" spans="1:37" ht="43.75" customHeight="1">
      <c r="A8" s="148"/>
      <c r="B8" s="259" t="s">
        <v>171</v>
      </c>
      <c r="C8" s="259"/>
      <c r="D8" s="259"/>
      <c r="E8" s="150" t="str">
        <f>IF(F11=0,"Please fill out the steps above",F11)</f>
        <v>Please fill out the steps above</v>
      </c>
      <c r="F8" s="260" t="s">
        <v>149</v>
      </c>
      <c r="G8" s="260"/>
      <c r="H8" s="260"/>
      <c r="I8" s="260"/>
      <c r="X8" s="26"/>
      <c r="Y8" s="3" t="s">
        <v>3</v>
      </c>
      <c r="Z8"/>
      <c r="AA8" s="26"/>
      <c r="AB8" s="26"/>
      <c r="AC8" s="26"/>
      <c r="AD8" s="26"/>
      <c r="AE8" s="26"/>
      <c r="AF8" s="8"/>
      <c r="AG8" s="8"/>
      <c r="AH8" s="8"/>
      <c r="AI8" s="7"/>
      <c r="AJ8" s="7"/>
      <c r="AK8" s="7"/>
    </row>
    <row r="9" spans="1:37" ht="14.15" customHeight="1">
      <c r="A9"/>
      <c r="B9"/>
      <c r="C9"/>
      <c r="F9" s="78"/>
      <c r="G9" s="26"/>
      <c r="X9" s="26"/>
      <c r="Y9" s="3"/>
      <c r="Z9"/>
      <c r="AA9" s="26"/>
      <c r="AB9" s="26"/>
      <c r="AC9" s="26"/>
      <c r="AD9" s="26"/>
      <c r="AE9" s="26"/>
      <c r="AF9" s="8"/>
      <c r="AG9" s="8"/>
      <c r="AH9" s="8"/>
      <c r="AI9" s="7"/>
      <c r="AJ9" s="7"/>
      <c r="AK9" s="7"/>
    </row>
    <row r="10" spans="1:37" ht="14.15" customHeight="1">
      <c r="A10"/>
      <c r="B10"/>
      <c r="C10"/>
      <c r="F10" s="78"/>
      <c r="X10" s="26"/>
      <c r="Y10" s="3" t="s">
        <v>4</v>
      </c>
      <c r="Z10"/>
      <c r="AA10" s="26"/>
      <c r="AB10" s="26"/>
      <c r="AC10" s="26"/>
      <c r="AD10" s="26"/>
      <c r="AE10" s="26"/>
      <c r="AF10" s="8"/>
      <c r="AG10" s="8"/>
      <c r="AH10" s="8"/>
      <c r="AI10" s="7"/>
      <c r="AJ10" s="7"/>
      <c r="AK10" s="7"/>
    </row>
    <row r="11" spans="1:37" ht="22.5" customHeight="1">
      <c r="F11" s="26">
        <f>IF(E4&gt;240,240,E4)</f>
        <v>0</v>
      </c>
      <c r="X11" s="26"/>
      <c r="Y11" s="3" t="s">
        <v>2</v>
      </c>
      <c r="Z11"/>
      <c r="AA11" s="26"/>
      <c r="AB11" s="26"/>
      <c r="AC11" s="26"/>
      <c r="AD11" s="26"/>
      <c r="AE11" s="26"/>
      <c r="AF11" s="8"/>
      <c r="AG11" s="8"/>
      <c r="AH11" s="8"/>
      <c r="AI11" s="7"/>
      <c r="AJ11" s="7"/>
      <c r="AK11" s="7"/>
    </row>
    <row r="12" spans="1:37" ht="18.75" customHeight="1">
      <c r="A12"/>
      <c r="B12"/>
      <c r="C12" s="282" t="s">
        <v>0</v>
      </c>
      <c r="D12" s="283"/>
      <c r="E12" s="82"/>
      <c r="F12" s="26"/>
      <c r="G12" s="26"/>
      <c r="H12" s="26"/>
      <c r="I12" s="26"/>
      <c r="X12" s="26"/>
      <c r="Y12" s="3"/>
      <c r="Z12"/>
      <c r="AA12" s="26"/>
      <c r="AB12" s="26"/>
      <c r="AC12" s="26"/>
      <c r="AD12" s="26"/>
      <c r="AE12" s="26"/>
      <c r="AF12" s="8"/>
      <c r="AG12" s="8"/>
      <c r="AH12" s="8"/>
      <c r="AI12" s="7"/>
      <c r="AJ12" s="7"/>
      <c r="AK12" s="7"/>
    </row>
    <row r="13" spans="1:37" ht="18.75" customHeight="1">
      <c r="C13" s="282" t="s">
        <v>113</v>
      </c>
      <c r="D13" s="283"/>
      <c r="E13" s="82"/>
      <c r="F13" s="78">
        <f>IFERROR(HLOOKUP(E6,Percentages!$C$3:$I$60,2,FALSE),0)</f>
        <v>3</v>
      </c>
      <c r="G13" s="151"/>
      <c r="H13" s="151"/>
      <c r="I13" s="26"/>
      <c r="X13" s="26"/>
      <c r="Y13" s="3" t="s">
        <v>7</v>
      </c>
      <c r="Z13"/>
      <c r="AA13" s="26"/>
      <c r="AB13" s="26"/>
      <c r="AC13" s="26"/>
      <c r="AD13" s="26"/>
      <c r="AE13" s="26"/>
      <c r="AF13" s="8"/>
      <c r="AG13" s="8"/>
      <c r="AH13" s="8"/>
      <c r="AI13" s="7"/>
      <c r="AJ13" s="7"/>
      <c r="AK13" s="7"/>
    </row>
    <row r="14" spans="1:37" ht="21" customHeight="1">
      <c r="C14" s="261" t="s">
        <v>1</v>
      </c>
      <c r="D14" s="262"/>
      <c r="E14" s="83"/>
      <c r="F14" s="78"/>
      <c r="G14" s="26"/>
      <c r="H14" s="26"/>
      <c r="I14" s="26"/>
      <c r="X14" s="26"/>
      <c r="Y14" s="3" t="s">
        <v>12</v>
      </c>
      <c r="Z14" s="2">
        <v>4.05</v>
      </c>
      <c r="AA14" s="26"/>
      <c r="AB14" s="26"/>
      <c r="AC14" s="26"/>
      <c r="AD14" s="26"/>
      <c r="AE14" s="26"/>
      <c r="AF14" s="8"/>
      <c r="AG14" s="8"/>
      <c r="AH14" s="8"/>
      <c r="AI14" s="7"/>
      <c r="AJ14" s="7"/>
      <c r="AK14" s="7"/>
    </row>
    <row r="15" spans="1:37" ht="21" customHeight="1">
      <c r="F15" s="26"/>
      <c r="X15" s="26"/>
      <c r="Y15" s="2"/>
      <c r="Z15" s="2"/>
      <c r="AA15" s="26"/>
      <c r="AB15" s="26"/>
      <c r="AC15" s="26"/>
      <c r="AD15" s="26"/>
      <c r="AE15" s="26"/>
      <c r="AF15" s="8"/>
      <c r="AG15" s="8"/>
      <c r="AH15" s="8"/>
      <c r="AI15" s="7"/>
      <c r="AJ15" s="7"/>
      <c r="AK15" s="7"/>
    </row>
    <row r="16" spans="1:37" ht="37.4" customHeight="1">
      <c r="A16" s="281" t="s">
        <v>135</v>
      </c>
      <c r="B16" s="281"/>
      <c r="C16" s="281"/>
      <c r="D16" s="281"/>
      <c r="E16" s="281"/>
      <c r="F16" s="281"/>
      <c r="G16" s="281"/>
      <c r="H16" s="281"/>
      <c r="I16" s="281"/>
      <c r="J16" s="281"/>
      <c r="K16" s="281"/>
      <c r="L16" s="281"/>
      <c r="M16" s="281"/>
      <c r="N16" s="281"/>
      <c r="O16" s="281"/>
      <c r="P16" s="281"/>
      <c r="Q16" s="75"/>
      <c r="X16" s="26"/>
      <c r="Y16" s="2"/>
      <c r="Z16" s="2"/>
      <c r="AA16" s="26"/>
      <c r="AB16" s="26"/>
      <c r="AC16" s="26"/>
      <c r="AD16" s="26"/>
      <c r="AE16" s="26"/>
      <c r="AF16" s="8"/>
      <c r="AG16" s="8"/>
      <c r="AH16" s="8"/>
    </row>
    <row r="17" spans="1:34" s="12" customFormat="1" ht="27" customHeight="1">
      <c r="A17" s="137"/>
      <c r="B17" s="137"/>
      <c r="C17" s="137"/>
      <c r="D17" s="138" t="s">
        <v>72</v>
      </c>
      <c r="E17" s="139"/>
      <c r="F17" s="140"/>
      <c r="G17" s="278" t="s">
        <v>100</v>
      </c>
      <c r="H17" s="278"/>
      <c r="I17" s="279" t="s">
        <v>101</v>
      </c>
      <c r="J17" s="279"/>
      <c r="K17" s="279" t="s">
        <v>111</v>
      </c>
      <c r="L17" s="279"/>
      <c r="M17" s="279" t="str">
        <f>IF(F3=4,"Bedtime","")</f>
        <v/>
      </c>
      <c r="N17" s="279"/>
      <c r="O17" s="280" t="s">
        <v>114</v>
      </c>
      <c r="P17" s="280"/>
      <c r="Q17" s="61" t="s">
        <v>75</v>
      </c>
      <c r="R17" s="61" t="s">
        <v>76</v>
      </c>
      <c r="S17" s="61" t="s">
        <v>80</v>
      </c>
      <c r="T17" s="62">
        <f>IFERROR(IF(O19&lt;Q19,(MROUND(O19/$F$3,5))-IF((MROUND((Q19-O19),5))&lt;=4,0,MROUND((Q19-O19)/2,5)),MROUND(O19/$F$3,5)),"")</f>
        <v>0</v>
      </c>
      <c r="U17" s="26"/>
      <c r="V17" s="8"/>
      <c r="W17" s="7"/>
      <c r="X17" s="7"/>
      <c r="Y17"/>
      <c r="Z17" s="13"/>
      <c r="AA17" s="14"/>
      <c r="AB17" s="14"/>
      <c r="AC17" s="14"/>
      <c r="AD17" s="14"/>
      <c r="AE17" s="14"/>
      <c r="AF17" s="14"/>
      <c r="AG17" s="14"/>
      <c r="AH17" s="14"/>
    </row>
    <row r="18" spans="1:34" s="12" customFormat="1" ht="14.9" customHeight="1">
      <c r="A18"/>
      <c r="B18" s="26" t="s">
        <v>16</v>
      </c>
      <c r="C18" s="227" t="s">
        <v>96</v>
      </c>
      <c r="D18" s="7" t="str">
        <f>IFERROR(VLOOKUP(B18,Percentages!$C$3:$I$60,1,FALSE),"")</f>
        <v>DAY 1</v>
      </c>
      <c r="E18" s="79">
        <f>IFERROR(IF(VLOOKUP($D18,Percentages!$C$62:$I$119,$F$13,FALSE)=0,"",VLOOKUP($D18,Percentages!$C$62:$I$119,$F$13,FALSE)),"")</f>
        <v>0.1</v>
      </c>
      <c r="G18" s="68">
        <f>+IFERROR(IF(O18&lt;Q18,(MROUND(O18/$F$3,5)),(O18-Q18)+(MROUND(O18/$F$3,5))),"")</f>
        <v>0</v>
      </c>
      <c r="H18" s="7" t="s">
        <v>115</v>
      </c>
      <c r="I18" s="68">
        <f>IFERROR(MROUND(O18/$F$3,5),"")</f>
        <v>0</v>
      </c>
      <c r="J18" s="7" t="s">
        <v>115</v>
      </c>
      <c r="K18" s="68">
        <f>IFERROR(IF($F$3=4,
IF(O18&lt;Q18,(MROUND(O18/$F$3,5))-IF((MROUND((Q18-O18),5))&lt;=5,0,MROUND((Q18-O18)/2,5)),MROUND(O18/$F$3,5)),IF(O18&lt;Q18,(MROUND(O18/$F$3,5))-IF((MROUND((Q18-O18),5))&lt;=4,0,MROUND((Q18-O18)/2,5)),MROUND(O18/$F$3,5))),"")</f>
        <v>0</v>
      </c>
      <c r="L18" s="7" t="s">
        <v>115</v>
      </c>
      <c r="M18" s="68" t="str">
        <f>IFERROR(IF($F$3=4,IF(O18&lt;Q18,(MROUND(O18/$F$3,5))-(MROUND((Q18-O18)/2,5)),MROUND(O18/$F$3,5))," "),"")</f>
        <v xml:space="preserve"> </v>
      </c>
      <c r="N18" s="7" t="str">
        <f>IF($F$3=4,"ml","")</f>
        <v/>
      </c>
      <c r="O18" s="57">
        <f>IFERROR(MROUND($F$11*$E18,5),"")</f>
        <v>0</v>
      </c>
      <c r="P18" s="7" t="s">
        <v>115</v>
      </c>
      <c r="Q18" s="26">
        <f>IFERROR(I18*$F$3,"")</f>
        <v>0</v>
      </c>
      <c r="R18" s="26">
        <f>SUM(G18:M18)</f>
        <v>0</v>
      </c>
      <c r="S18" s="76" t="str">
        <f t="shared" ref="S18:S49" si="0">IF(O18=R18,"Y","N")</f>
        <v>Y</v>
      </c>
      <c r="T18" s="26">
        <f t="shared" ref="T18:T45" si="1">IFERROR(MOD(O18,4),0)</f>
        <v>0</v>
      </c>
      <c r="U18" s="26"/>
      <c r="V18" s="8"/>
      <c r="W18" s="7"/>
      <c r="X18" s="7"/>
      <c r="Y18"/>
      <c r="Z18" s="13"/>
      <c r="AA18" s="14"/>
      <c r="AB18" s="14"/>
      <c r="AC18" s="14"/>
      <c r="AD18" s="14"/>
      <c r="AE18" s="14"/>
      <c r="AF18" s="14"/>
      <c r="AG18" s="14"/>
      <c r="AH18" s="14"/>
    </row>
    <row r="19" spans="1:34" s="12" customFormat="1">
      <c r="A19"/>
      <c r="B19" s="26" t="s">
        <v>17</v>
      </c>
      <c r="C19" s="227"/>
      <c r="D19" s="63" t="str">
        <f>IFERROR(VLOOKUP(B19,Percentages!$C$3:$I$60,1,FALSE),"")</f>
        <v>DAY 2</v>
      </c>
      <c r="E19" s="67">
        <f>IFERROR(IF(VLOOKUP($D19,Percentages!$C$62:$I$119,$F$13,FALSE)=0,"",VLOOKUP($D19,Percentages!$C$62:$I$119,$F$13,FALSE)),"")</f>
        <v>0.1</v>
      </c>
      <c r="F19" s="64"/>
      <c r="G19" s="63">
        <f t="shared" ref="G19:G49" si="2">+IFERROR(IF(O19&lt;Q19,(MROUND(O19/$F$3,5)),(O19-Q19)+(MROUND(O19/$F$3,5))),"")</f>
        <v>0</v>
      </c>
      <c r="H19" s="63" t="s">
        <v>115</v>
      </c>
      <c r="I19" s="63">
        <f t="shared" ref="I19:I49" si="3">IFERROR(MROUND(O19/$F$3,5),"")</f>
        <v>0</v>
      </c>
      <c r="J19" s="63" t="s">
        <v>115</v>
      </c>
      <c r="K19" s="63">
        <f t="shared" ref="K19:K49" si="4">IFERROR(IF($F$3=4,
IF(O19&lt;Q19,(MROUND(O19/$F$3,5))-IF((MROUND((Q19-O19),5))&lt;=5,0,MROUND((Q19-O19)/2,5)),MROUND(O19/$F$3,5)),IF(O19&lt;Q19,(MROUND(O19/$F$3,5))-IF((MROUND((Q19-O19),5))&lt;=4,0,MROUND((Q19-O19)/2,5)),MROUND(O19/$F$3,5))),"")</f>
        <v>0</v>
      </c>
      <c r="L19" s="63" t="s">
        <v>115</v>
      </c>
      <c r="M19" s="63" t="str">
        <f t="shared" ref="M19:M49" si="5">IFERROR(IF($F$3=4,IF(O19&lt;Q19,(MROUND(O19/$F$3,5))-(MROUND((Q19-O19)/2,5)),MROUND(O19/$F$3,5))," "),"")</f>
        <v xml:space="preserve"> </v>
      </c>
      <c r="N19" s="63" t="str">
        <f t="shared" ref="N19:N73" si="6">IF($F$3=4,"ml","")</f>
        <v/>
      </c>
      <c r="O19" s="65">
        <f t="shared" ref="O19:O73" si="7">IFERROR(MROUND($F$11*$E19,5),"")</f>
        <v>0</v>
      </c>
      <c r="P19" s="63" t="s">
        <v>115</v>
      </c>
      <c r="Q19" s="26">
        <f t="shared" ref="Q19:Q45" si="8">IFERROR(I19*$F$3,"")</f>
        <v>0</v>
      </c>
      <c r="R19" s="26">
        <f t="shared" ref="R19:R73" si="9">SUM(G19:M19)</f>
        <v>0</v>
      </c>
      <c r="S19" s="76" t="str">
        <f t="shared" si="0"/>
        <v>Y</v>
      </c>
      <c r="T19" s="26">
        <f t="shared" si="1"/>
        <v>0</v>
      </c>
      <c r="U19" s="26"/>
      <c r="V19" s="8"/>
      <c r="W19" s="7"/>
      <c r="X19" s="7"/>
      <c r="Y19"/>
      <c r="Z19" s="15"/>
    </row>
    <row r="20" spans="1:34" s="12" customFormat="1">
      <c r="A20"/>
      <c r="B20" s="26" t="s">
        <v>18</v>
      </c>
      <c r="C20" s="227"/>
      <c r="D20" s="7" t="str">
        <f>IFERROR(VLOOKUP(B20,Percentages!$C$3:$I$60,1,FALSE),"")</f>
        <v>DAY 3</v>
      </c>
      <c r="E20" s="79">
        <f>IFERROR(IF(VLOOKUP($D20,Percentages!$C$62:$I$119,$F$13,FALSE)=0,"",VLOOKUP($D20,Percentages!$C$62:$I$119,$F$13,FALSE)),"")</f>
        <v>0.1</v>
      </c>
      <c r="G20" s="7">
        <f t="shared" si="2"/>
        <v>0</v>
      </c>
      <c r="H20" s="7" t="s">
        <v>115</v>
      </c>
      <c r="I20" s="7">
        <f t="shared" si="3"/>
        <v>0</v>
      </c>
      <c r="J20" s="7" t="s">
        <v>115</v>
      </c>
      <c r="K20" s="7">
        <f t="shared" si="4"/>
        <v>0</v>
      </c>
      <c r="L20" s="7" t="s">
        <v>115</v>
      </c>
      <c r="M20" s="7" t="str">
        <f t="shared" si="5"/>
        <v xml:space="preserve"> </v>
      </c>
      <c r="N20" s="7" t="str">
        <f t="shared" si="6"/>
        <v/>
      </c>
      <c r="O20" s="57">
        <f t="shared" si="7"/>
        <v>0</v>
      </c>
      <c r="P20" s="7" t="s">
        <v>115</v>
      </c>
      <c r="Q20" s="26">
        <f t="shared" si="8"/>
        <v>0</v>
      </c>
      <c r="R20" s="26">
        <f t="shared" si="9"/>
        <v>0</v>
      </c>
      <c r="S20" s="76" t="str">
        <f t="shared" si="0"/>
        <v>Y</v>
      </c>
      <c r="T20" s="26">
        <f t="shared" si="1"/>
        <v>0</v>
      </c>
      <c r="U20" s="26"/>
      <c r="V20" s="8"/>
      <c r="W20" s="7"/>
      <c r="X20" s="7"/>
      <c r="Y20"/>
      <c r="Z20" s="15"/>
    </row>
    <row r="21" spans="1:34" s="12" customFormat="1">
      <c r="A21"/>
      <c r="B21" s="26" t="s">
        <v>19</v>
      </c>
      <c r="C21" s="227"/>
      <c r="D21" s="63" t="str">
        <f>IFERROR(VLOOKUP(B21,Percentages!$C$3:$I$60,1,FALSE),"")</f>
        <v>DAY 4</v>
      </c>
      <c r="E21" s="67">
        <f>IFERROR(IF(VLOOKUP($D21,Percentages!$C$62:$I$119,$F$13,FALSE)=0,"",VLOOKUP($D21,Percentages!$C$62:$I$119,$F$13,FALSE)),"")</f>
        <v>0.15</v>
      </c>
      <c r="F21" s="64"/>
      <c r="G21" s="63">
        <f t="shared" si="2"/>
        <v>0</v>
      </c>
      <c r="H21" s="63" t="s">
        <v>115</v>
      </c>
      <c r="I21" s="63">
        <f t="shared" si="3"/>
        <v>0</v>
      </c>
      <c r="J21" s="63" t="s">
        <v>115</v>
      </c>
      <c r="K21" s="63">
        <f t="shared" si="4"/>
        <v>0</v>
      </c>
      <c r="L21" s="63" t="s">
        <v>115</v>
      </c>
      <c r="M21" s="63" t="str">
        <f t="shared" si="5"/>
        <v xml:space="preserve"> </v>
      </c>
      <c r="N21" s="63" t="str">
        <f t="shared" si="6"/>
        <v/>
      </c>
      <c r="O21" s="65">
        <f t="shared" si="7"/>
        <v>0</v>
      </c>
      <c r="P21" s="63" t="s">
        <v>115</v>
      </c>
      <c r="Q21" s="26">
        <f t="shared" si="8"/>
        <v>0</v>
      </c>
      <c r="R21" s="26">
        <f t="shared" si="9"/>
        <v>0</v>
      </c>
      <c r="S21" s="76" t="str">
        <f t="shared" si="0"/>
        <v>Y</v>
      </c>
      <c r="T21" s="26">
        <f t="shared" si="1"/>
        <v>0</v>
      </c>
      <c r="U21" s="26"/>
      <c r="V21" s="8"/>
      <c r="W21" s="7"/>
      <c r="X21" s="7"/>
      <c r="Y21"/>
      <c r="Z21" s="15"/>
    </row>
    <row r="22" spans="1:34" s="12" customFormat="1">
      <c r="A22"/>
      <c r="B22" s="26" t="s">
        <v>20</v>
      </c>
      <c r="C22" s="227"/>
      <c r="D22" s="7" t="str">
        <f>IFERROR(VLOOKUP(B22,Percentages!$C$3:$I$60,1,FALSE),"")</f>
        <v>DAY 5</v>
      </c>
      <c r="E22" s="79">
        <f>IFERROR(IF(VLOOKUP($D22,Percentages!$C$62:$I$119,$F$13,FALSE)=0,"",VLOOKUP($D22,Percentages!$C$62:$I$119,$F$13,FALSE)),"")</f>
        <v>0.2</v>
      </c>
      <c r="G22" s="7">
        <f t="shared" si="2"/>
        <v>0</v>
      </c>
      <c r="H22" s="7" t="s">
        <v>115</v>
      </c>
      <c r="I22" s="7">
        <f t="shared" si="3"/>
        <v>0</v>
      </c>
      <c r="J22" s="7" t="s">
        <v>115</v>
      </c>
      <c r="K22" s="7">
        <f t="shared" si="4"/>
        <v>0</v>
      </c>
      <c r="L22" s="7" t="s">
        <v>115</v>
      </c>
      <c r="M22" s="7" t="str">
        <f t="shared" si="5"/>
        <v xml:space="preserve"> </v>
      </c>
      <c r="N22" s="7" t="str">
        <f t="shared" si="6"/>
        <v/>
      </c>
      <c r="O22" s="57">
        <f t="shared" si="7"/>
        <v>0</v>
      </c>
      <c r="P22" s="7" t="s">
        <v>115</v>
      </c>
      <c r="Q22" s="26">
        <f t="shared" si="8"/>
        <v>0</v>
      </c>
      <c r="R22" s="26">
        <f t="shared" si="9"/>
        <v>0</v>
      </c>
      <c r="S22" s="76" t="str">
        <f t="shared" si="0"/>
        <v>Y</v>
      </c>
      <c r="T22" s="26">
        <f t="shared" si="1"/>
        <v>0</v>
      </c>
      <c r="U22" s="26"/>
      <c r="V22" s="8"/>
      <c r="W22" s="7"/>
      <c r="X22" s="7"/>
      <c r="Y22"/>
      <c r="Z22" s="15"/>
    </row>
    <row r="23" spans="1:34" s="12" customFormat="1">
      <c r="A23"/>
      <c r="B23" s="26" t="s">
        <v>21</v>
      </c>
      <c r="C23" s="227"/>
      <c r="D23" s="63" t="str">
        <f>IFERROR(VLOOKUP(B23,Percentages!$C$3:$I$60,1,FALSE),"")</f>
        <v>DAY 6</v>
      </c>
      <c r="E23" s="67">
        <f>IFERROR(IF(VLOOKUP($D23,Percentages!$C$62:$I$119,$F$13,FALSE)=0,"",VLOOKUP($D23,Percentages!$C$62:$I$119,$F$13,FALSE)),"")</f>
        <v>0.25</v>
      </c>
      <c r="F23" s="64"/>
      <c r="G23" s="63">
        <f t="shared" si="2"/>
        <v>0</v>
      </c>
      <c r="H23" s="63" t="s">
        <v>115</v>
      </c>
      <c r="I23" s="63">
        <f t="shared" si="3"/>
        <v>0</v>
      </c>
      <c r="J23" s="63" t="s">
        <v>115</v>
      </c>
      <c r="K23" s="63">
        <f t="shared" si="4"/>
        <v>0</v>
      </c>
      <c r="L23" s="63" t="s">
        <v>115</v>
      </c>
      <c r="M23" s="63" t="str">
        <f t="shared" si="5"/>
        <v xml:space="preserve"> </v>
      </c>
      <c r="N23" s="63" t="str">
        <f t="shared" si="6"/>
        <v/>
      </c>
      <c r="O23" s="65">
        <f t="shared" si="7"/>
        <v>0</v>
      </c>
      <c r="P23" s="63" t="s">
        <v>115</v>
      </c>
      <c r="Q23" s="26">
        <f t="shared" si="8"/>
        <v>0</v>
      </c>
      <c r="R23" s="26">
        <f t="shared" si="9"/>
        <v>0</v>
      </c>
      <c r="S23" s="76" t="str">
        <f t="shared" si="0"/>
        <v>Y</v>
      </c>
      <c r="T23" s="26">
        <f t="shared" si="1"/>
        <v>0</v>
      </c>
      <c r="U23" s="26"/>
      <c r="V23" s="8"/>
      <c r="W23" s="7"/>
      <c r="X23" s="7"/>
      <c r="Y23"/>
      <c r="Z23" s="15"/>
    </row>
    <row r="24" spans="1:34" s="12" customFormat="1">
      <c r="A24"/>
      <c r="B24" s="26" t="s">
        <v>22</v>
      </c>
      <c r="C24" s="227"/>
      <c r="D24" s="7" t="str">
        <f>IFERROR(VLOOKUP(B24,Percentages!$C$3:$I$60,1,FALSE),"")</f>
        <v>DAY 7</v>
      </c>
      <c r="E24" s="79">
        <f>IFERROR(IF(VLOOKUP($D24,Percentages!$C$62:$I$119,$F$13,FALSE)=0,"",VLOOKUP($D24,Percentages!$C$62:$I$119,$F$13,FALSE)),"")</f>
        <v>0.25</v>
      </c>
      <c r="G24" s="7">
        <f t="shared" si="2"/>
        <v>0</v>
      </c>
      <c r="H24" s="7" t="s">
        <v>115</v>
      </c>
      <c r="I24" s="7">
        <f t="shared" si="3"/>
        <v>0</v>
      </c>
      <c r="J24" s="7" t="s">
        <v>115</v>
      </c>
      <c r="K24" s="7">
        <f t="shared" si="4"/>
        <v>0</v>
      </c>
      <c r="L24" s="7" t="s">
        <v>115</v>
      </c>
      <c r="M24" s="7" t="str">
        <f t="shared" si="5"/>
        <v xml:space="preserve"> </v>
      </c>
      <c r="N24" s="7" t="str">
        <f t="shared" si="6"/>
        <v/>
      </c>
      <c r="O24" s="57">
        <f t="shared" si="7"/>
        <v>0</v>
      </c>
      <c r="P24" s="7" t="s">
        <v>115</v>
      </c>
      <c r="Q24" s="26">
        <f t="shared" si="8"/>
        <v>0</v>
      </c>
      <c r="R24" s="26">
        <f t="shared" si="9"/>
        <v>0</v>
      </c>
      <c r="S24" s="76" t="str">
        <f t="shared" si="0"/>
        <v>Y</v>
      </c>
      <c r="T24" s="26">
        <f t="shared" si="1"/>
        <v>0</v>
      </c>
      <c r="U24" s="26"/>
      <c r="V24" s="8"/>
      <c r="W24" s="7"/>
      <c r="X24" s="7"/>
      <c r="Y24"/>
      <c r="Z24" s="15"/>
    </row>
    <row r="25" spans="1:34" s="12" customFormat="1" ht="14.9" customHeight="1">
      <c r="A25"/>
      <c r="B25" s="26" t="s">
        <v>23</v>
      </c>
      <c r="C25" s="277" t="s">
        <v>97</v>
      </c>
      <c r="D25" s="63" t="str">
        <f>IFERROR(VLOOKUP(B25,Percentages!$C$3:$I$60,1,FALSE),"")</f>
        <v>DAY 8</v>
      </c>
      <c r="E25" s="67">
        <f>IFERROR(IF(VLOOKUP($D25,Percentages!$C$62:$I$119,$F$13,FALSE)=0,"",VLOOKUP($D25,Percentages!$C$62:$I$119,$F$13,FALSE)),"")</f>
        <v>0.3</v>
      </c>
      <c r="F25" s="64"/>
      <c r="G25" s="63">
        <f t="shared" si="2"/>
        <v>0</v>
      </c>
      <c r="H25" s="63" t="s">
        <v>115</v>
      </c>
      <c r="I25" s="63">
        <f t="shared" si="3"/>
        <v>0</v>
      </c>
      <c r="J25" s="63" t="s">
        <v>115</v>
      </c>
      <c r="K25" s="63">
        <f t="shared" si="4"/>
        <v>0</v>
      </c>
      <c r="L25" s="63" t="s">
        <v>115</v>
      </c>
      <c r="M25" s="63" t="str">
        <f t="shared" si="5"/>
        <v xml:space="preserve"> </v>
      </c>
      <c r="N25" s="63" t="str">
        <f t="shared" si="6"/>
        <v/>
      </c>
      <c r="O25" s="65">
        <f t="shared" si="7"/>
        <v>0</v>
      </c>
      <c r="P25" s="63" t="s">
        <v>115</v>
      </c>
      <c r="Q25" s="26">
        <f t="shared" si="8"/>
        <v>0</v>
      </c>
      <c r="R25" s="26">
        <f t="shared" si="9"/>
        <v>0</v>
      </c>
      <c r="S25" s="76" t="str">
        <f t="shared" si="0"/>
        <v>Y</v>
      </c>
      <c r="T25" s="26">
        <f t="shared" si="1"/>
        <v>0</v>
      </c>
      <c r="U25" s="26"/>
      <c r="V25" s="8"/>
      <c r="W25" s="7"/>
      <c r="X25" s="7"/>
      <c r="Y25"/>
      <c r="Z25" s="15"/>
    </row>
    <row r="26" spans="1:34" s="12" customFormat="1">
      <c r="A26"/>
      <c r="B26" s="26" t="s">
        <v>24</v>
      </c>
      <c r="C26" s="277"/>
      <c r="D26" s="7" t="str">
        <f>IFERROR(VLOOKUP(B26,Percentages!$C$3:$I$60,1,FALSE),"")</f>
        <v>DAY 9</v>
      </c>
      <c r="E26" s="79">
        <f>IFERROR(IF(VLOOKUP($D26,Percentages!$C$62:$I$119,$F$13,FALSE)=0,"",VLOOKUP($D26,Percentages!$C$62:$I$119,$F$13,FALSE)),"")</f>
        <v>0.3</v>
      </c>
      <c r="G26" s="7">
        <f t="shared" si="2"/>
        <v>0</v>
      </c>
      <c r="H26" s="7" t="s">
        <v>115</v>
      </c>
      <c r="I26" s="7">
        <f t="shared" si="3"/>
        <v>0</v>
      </c>
      <c r="J26" s="7" t="s">
        <v>115</v>
      </c>
      <c r="K26" s="7">
        <f t="shared" si="4"/>
        <v>0</v>
      </c>
      <c r="L26" s="7" t="s">
        <v>115</v>
      </c>
      <c r="M26" s="7" t="str">
        <f t="shared" si="5"/>
        <v xml:space="preserve"> </v>
      </c>
      <c r="N26" s="7" t="str">
        <f t="shared" si="6"/>
        <v/>
      </c>
      <c r="O26" s="57">
        <f t="shared" si="7"/>
        <v>0</v>
      </c>
      <c r="P26" s="7" t="s">
        <v>115</v>
      </c>
      <c r="Q26" s="26">
        <f t="shared" si="8"/>
        <v>0</v>
      </c>
      <c r="R26" s="26">
        <f t="shared" si="9"/>
        <v>0</v>
      </c>
      <c r="S26" s="76" t="str">
        <f t="shared" si="0"/>
        <v>Y</v>
      </c>
      <c r="T26" s="26">
        <f t="shared" si="1"/>
        <v>0</v>
      </c>
      <c r="U26" s="26"/>
      <c r="V26" s="8"/>
      <c r="W26" s="7"/>
      <c r="X26" s="7"/>
      <c r="Y26"/>
      <c r="Z26" s="15"/>
    </row>
    <row r="27" spans="1:34">
      <c r="A27"/>
      <c r="B27" s="26" t="s">
        <v>25</v>
      </c>
      <c r="C27" s="277"/>
      <c r="D27" s="63" t="str">
        <f>IFERROR(VLOOKUP(B27,Percentages!$C$3:$I$60,1,FALSE),"")</f>
        <v>DAY 10</v>
      </c>
      <c r="E27" s="67">
        <f>IFERROR(IF(VLOOKUP($D27,Percentages!$C$62:$I$119,$F$13,FALSE)=0,"",VLOOKUP($D27,Percentages!$C$62:$I$119,$F$13,FALSE)),"")</f>
        <v>0.35</v>
      </c>
      <c r="F27" s="66"/>
      <c r="G27" s="63">
        <f t="shared" si="2"/>
        <v>0</v>
      </c>
      <c r="H27" s="63" t="s">
        <v>115</v>
      </c>
      <c r="I27" s="63">
        <f t="shared" si="3"/>
        <v>0</v>
      </c>
      <c r="J27" s="63" t="s">
        <v>115</v>
      </c>
      <c r="K27" s="63">
        <f t="shared" si="4"/>
        <v>0</v>
      </c>
      <c r="L27" s="63" t="s">
        <v>115</v>
      </c>
      <c r="M27" s="63" t="str">
        <f t="shared" si="5"/>
        <v xml:space="preserve"> </v>
      </c>
      <c r="N27" s="63" t="str">
        <f t="shared" si="6"/>
        <v/>
      </c>
      <c r="O27" s="65">
        <f t="shared" si="7"/>
        <v>0</v>
      </c>
      <c r="P27" s="63" t="s">
        <v>115</v>
      </c>
      <c r="Q27" s="26">
        <f t="shared" si="8"/>
        <v>0</v>
      </c>
      <c r="R27" s="26">
        <f t="shared" si="9"/>
        <v>0</v>
      </c>
      <c r="S27" s="76" t="str">
        <f t="shared" si="0"/>
        <v>Y</v>
      </c>
      <c r="T27" s="26">
        <f t="shared" si="1"/>
        <v>0</v>
      </c>
      <c r="U27" s="26"/>
      <c r="V27" s="8"/>
      <c r="W27" s="7"/>
      <c r="X27" s="7"/>
      <c r="Y27"/>
    </row>
    <row r="28" spans="1:34">
      <c r="A28"/>
      <c r="B28" s="26" t="s">
        <v>26</v>
      </c>
      <c r="C28" s="277"/>
      <c r="D28" s="7" t="str">
        <f>IFERROR(VLOOKUP(B28,Percentages!$C$3:$I$60,1,FALSE),"")</f>
        <v>DAY 11</v>
      </c>
      <c r="E28" s="79">
        <f>IFERROR(IF(VLOOKUP($D28,Percentages!$C$62:$I$119,$F$13,FALSE)=0,"",VLOOKUP($D28,Percentages!$C$62:$I$119,$F$13,FALSE)),"")</f>
        <v>0.4</v>
      </c>
      <c r="G28" s="7">
        <f t="shared" si="2"/>
        <v>0</v>
      </c>
      <c r="H28" s="7" t="s">
        <v>115</v>
      </c>
      <c r="I28" s="7">
        <f t="shared" si="3"/>
        <v>0</v>
      </c>
      <c r="J28" s="7" t="s">
        <v>115</v>
      </c>
      <c r="K28" s="7">
        <f t="shared" si="4"/>
        <v>0</v>
      </c>
      <c r="L28" s="7" t="s">
        <v>115</v>
      </c>
      <c r="M28" s="7" t="str">
        <f t="shared" si="5"/>
        <v xml:space="preserve"> </v>
      </c>
      <c r="N28" s="7" t="str">
        <f t="shared" si="6"/>
        <v/>
      </c>
      <c r="O28" s="57">
        <f t="shared" si="7"/>
        <v>0</v>
      </c>
      <c r="P28" s="7" t="s">
        <v>115</v>
      </c>
      <c r="Q28" s="26">
        <f t="shared" si="8"/>
        <v>0</v>
      </c>
      <c r="R28" s="26">
        <f t="shared" si="9"/>
        <v>0</v>
      </c>
      <c r="S28" s="76" t="str">
        <f t="shared" si="0"/>
        <v>Y</v>
      </c>
      <c r="T28" s="26">
        <f t="shared" si="1"/>
        <v>0</v>
      </c>
      <c r="U28" s="26"/>
      <c r="V28" s="8"/>
      <c r="W28" s="7"/>
      <c r="X28" s="7"/>
      <c r="Y28"/>
    </row>
    <row r="29" spans="1:34" ht="15" customHeight="1">
      <c r="A29"/>
      <c r="B29" s="26" t="s">
        <v>27</v>
      </c>
      <c r="C29" s="277"/>
      <c r="D29" s="63" t="str">
        <f>IFERROR(VLOOKUP(B29,Percentages!$C$3:$I$60,1,FALSE),"")</f>
        <v>DAY 12</v>
      </c>
      <c r="E29" s="67">
        <f>IFERROR(IF(VLOOKUP($D29,Percentages!$C$62:$I$119,$F$13,FALSE)=0,"",VLOOKUP($D29,Percentages!$C$62:$I$119,$F$13,FALSE)),"")</f>
        <v>0.4</v>
      </c>
      <c r="F29" s="66"/>
      <c r="G29" s="63">
        <f t="shared" si="2"/>
        <v>0</v>
      </c>
      <c r="H29" s="63" t="s">
        <v>115</v>
      </c>
      <c r="I29" s="63">
        <f t="shared" si="3"/>
        <v>0</v>
      </c>
      <c r="J29" s="63" t="s">
        <v>115</v>
      </c>
      <c r="K29" s="63">
        <f t="shared" si="4"/>
        <v>0</v>
      </c>
      <c r="L29" s="63" t="s">
        <v>115</v>
      </c>
      <c r="M29" s="63" t="str">
        <f t="shared" si="5"/>
        <v xml:space="preserve"> </v>
      </c>
      <c r="N29" s="63" t="str">
        <f t="shared" si="6"/>
        <v/>
      </c>
      <c r="O29" s="65">
        <f t="shared" si="7"/>
        <v>0</v>
      </c>
      <c r="P29" s="63" t="s">
        <v>115</v>
      </c>
      <c r="Q29" s="26">
        <f t="shared" si="8"/>
        <v>0</v>
      </c>
      <c r="R29" s="26">
        <f t="shared" si="9"/>
        <v>0</v>
      </c>
      <c r="S29" s="76" t="str">
        <f t="shared" si="0"/>
        <v>Y</v>
      </c>
      <c r="T29" s="26">
        <f t="shared" si="1"/>
        <v>0</v>
      </c>
      <c r="U29" s="26"/>
      <c r="V29" s="8"/>
      <c r="W29" s="7"/>
      <c r="X29" s="7"/>
      <c r="Y29"/>
    </row>
    <row r="30" spans="1:34">
      <c r="A30"/>
      <c r="B30" s="26" t="s">
        <v>28</v>
      </c>
      <c r="C30" s="277"/>
      <c r="D30" s="7" t="str">
        <f>IFERROR(VLOOKUP(B30,Percentages!$C$3:$I$60,1,FALSE),"")</f>
        <v>DAY 13</v>
      </c>
      <c r="E30" s="79">
        <f>IFERROR(IF(VLOOKUP($D30,Percentages!$C$62:$I$119,$F$13,FALSE)=0,"",VLOOKUP($D30,Percentages!$C$62:$I$119,$F$13,FALSE)),"")</f>
        <v>0.45</v>
      </c>
      <c r="G30" s="7">
        <f t="shared" si="2"/>
        <v>0</v>
      </c>
      <c r="H30" s="7" t="s">
        <v>115</v>
      </c>
      <c r="I30" s="7">
        <f t="shared" si="3"/>
        <v>0</v>
      </c>
      <c r="J30" s="7" t="s">
        <v>115</v>
      </c>
      <c r="K30" s="7">
        <f t="shared" si="4"/>
        <v>0</v>
      </c>
      <c r="L30" s="7" t="s">
        <v>115</v>
      </c>
      <c r="M30" s="7" t="str">
        <f t="shared" si="5"/>
        <v xml:space="preserve"> </v>
      </c>
      <c r="N30" s="7" t="str">
        <f t="shared" si="6"/>
        <v/>
      </c>
      <c r="O30" s="57">
        <f t="shared" si="7"/>
        <v>0</v>
      </c>
      <c r="P30" s="7" t="s">
        <v>115</v>
      </c>
      <c r="Q30" s="26">
        <f t="shared" si="8"/>
        <v>0</v>
      </c>
      <c r="R30" s="26">
        <f t="shared" si="9"/>
        <v>0</v>
      </c>
      <c r="S30" s="76" t="str">
        <f t="shared" si="0"/>
        <v>Y</v>
      </c>
      <c r="T30" s="26">
        <f t="shared" si="1"/>
        <v>0</v>
      </c>
      <c r="U30" s="26"/>
      <c r="V30" s="8"/>
      <c r="W30" s="7"/>
      <c r="X30" s="7"/>
      <c r="Y30"/>
    </row>
    <row r="31" spans="1:34">
      <c r="A31"/>
      <c r="B31" s="26" t="s">
        <v>29</v>
      </c>
      <c r="C31" s="277"/>
      <c r="D31" s="63" t="str">
        <f>IFERROR(VLOOKUP(B31,Percentages!$C$3:$I$60,1,FALSE),"")</f>
        <v>DAY 14</v>
      </c>
      <c r="E31" s="67">
        <f>IFERROR(IF(VLOOKUP($D31,Percentages!$C$62:$I$119,$F$13,FALSE)=0,"",VLOOKUP($D31,Percentages!$C$62:$I$119,$F$13,FALSE)),"")</f>
        <v>0.5</v>
      </c>
      <c r="F31" s="66"/>
      <c r="G31" s="63">
        <f t="shared" si="2"/>
        <v>0</v>
      </c>
      <c r="H31" s="63" t="s">
        <v>115</v>
      </c>
      <c r="I31" s="63">
        <f t="shared" si="3"/>
        <v>0</v>
      </c>
      <c r="J31" s="63" t="s">
        <v>115</v>
      </c>
      <c r="K31" s="63">
        <f t="shared" si="4"/>
        <v>0</v>
      </c>
      <c r="L31" s="63" t="s">
        <v>115</v>
      </c>
      <c r="M31" s="63" t="str">
        <f t="shared" si="5"/>
        <v xml:space="preserve"> </v>
      </c>
      <c r="N31" s="63" t="str">
        <f t="shared" si="6"/>
        <v/>
      </c>
      <c r="O31" s="65">
        <f t="shared" si="7"/>
        <v>0</v>
      </c>
      <c r="P31" s="63" t="s">
        <v>115</v>
      </c>
      <c r="Q31" s="26">
        <f t="shared" si="8"/>
        <v>0</v>
      </c>
      <c r="R31" s="26">
        <f t="shared" si="9"/>
        <v>0</v>
      </c>
      <c r="S31" s="76" t="str">
        <f t="shared" si="0"/>
        <v>Y</v>
      </c>
      <c r="T31" s="26">
        <f t="shared" si="1"/>
        <v>0</v>
      </c>
      <c r="U31" s="26"/>
      <c r="V31" s="8"/>
      <c r="W31" s="7"/>
      <c r="X31" s="7"/>
      <c r="Y31"/>
    </row>
    <row r="32" spans="1:34" ht="14.9" customHeight="1">
      <c r="A32"/>
      <c r="B32" s="26" t="s">
        <v>30</v>
      </c>
      <c r="C32" s="227" t="s">
        <v>98</v>
      </c>
      <c r="D32" s="7" t="str">
        <f>IFERROR(VLOOKUP(B32,Percentages!$C$3:$I$60,1,FALSE),"")</f>
        <v>DAY 15</v>
      </c>
      <c r="E32" s="79">
        <f>IFERROR(IF(VLOOKUP($D32,Percentages!$C$62:$I$119,$F$13,FALSE)=0,"",VLOOKUP($D32,Percentages!$C$62:$I$119,$F$13,FALSE)),"")</f>
        <v>0.6</v>
      </c>
      <c r="G32" s="7">
        <f t="shared" si="2"/>
        <v>0</v>
      </c>
      <c r="H32" s="7" t="s">
        <v>115</v>
      </c>
      <c r="I32" s="7">
        <f t="shared" si="3"/>
        <v>0</v>
      </c>
      <c r="J32" s="7" t="s">
        <v>115</v>
      </c>
      <c r="K32" s="7">
        <f t="shared" si="4"/>
        <v>0</v>
      </c>
      <c r="L32" s="7" t="s">
        <v>115</v>
      </c>
      <c r="M32" s="7" t="str">
        <f t="shared" si="5"/>
        <v xml:space="preserve"> </v>
      </c>
      <c r="N32" s="7" t="str">
        <f t="shared" si="6"/>
        <v/>
      </c>
      <c r="O32" s="57">
        <f t="shared" si="7"/>
        <v>0</v>
      </c>
      <c r="P32" s="7" t="s">
        <v>115</v>
      </c>
      <c r="Q32" s="26">
        <f t="shared" si="8"/>
        <v>0</v>
      </c>
      <c r="R32" s="62">
        <f t="shared" si="9"/>
        <v>0</v>
      </c>
      <c r="S32" s="157" t="str">
        <f t="shared" si="0"/>
        <v>Y</v>
      </c>
      <c r="T32" s="26">
        <f t="shared" si="1"/>
        <v>0</v>
      </c>
      <c r="U32" s="26"/>
      <c r="V32" s="8"/>
      <c r="W32" s="7"/>
      <c r="X32" s="7"/>
      <c r="Y32"/>
    </row>
    <row r="33" spans="1:25">
      <c r="A33"/>
      <c r="B33" s="26" t="s">
        <v>31</v>
      </c>
      <c r="C33" s="227"/>
      <c r="D33" s="63" t="str">
        <f>IFERROR(VLOOKUP(B33,Percentages!$C$3:$I$60,1,FALSE),"")</f>
        <v>DAY 16</v>
      </c>
      <c r="E33" s="67">
        <f>IFERROR(IF(VLOOKUP($D33,Percentages!$C$62:$I$119,$F$13,FALSE)=0,"",VLOOKUP($D33,Percentages!$C$62:$I$119,$F$13,FALSE)),"")</f>
        <v>0.6</v>
      </c>
      <c r="F33" s="66"/>
      <c r="G33" s="63">
        <f t="shared" si="2"/>
        <v>0</v>
      </c>
      <c r="H33" s="63" t="s">
        <v>115</v>
      </c>
      <c r="I33" s="63">
        <f t="shared" si="3"/>
        <v>0</v>
      </c>
      <c r="J33" s="63" t="s">
        <v>115</v>
      </c>
      <c r="K33" s="63">
        <f t="shared" si="4"/>
        <v>0</v>
      </c>
      <c r="L33" s="63" t="s">
        <v>115</v>
      </c>
      <c r="M33" s="63" t="str">
        <f t="shared" si="5"/>
        <v xml:space="preserve"> </v>
      </c>
      <c r="N33" s="63" t="str">
        <f t="shared" si="6"/>
        <v/>
      </c>
      <c r="O33" s="65">
        <f t="shared" si="7"/>
        <v>0</v>
      </c>
      <c r="P33" s="63" t="s">
        <v>115</v>
      </c>
      <c r="Q33" s="26">
        <f t="shared" si="8"/>
        <v>0</v>
      </c>
      <c r="R33" s="26">
        <f t="shared" si="9"/>
        <v>0</v>
      </c>
      <c r="S33" s="76" t="str">
        <f t="shared" si="0"/>
        <v>Y</v>
      </c>
      <c r="T33" s="26">
        <f t="shared" si="1"/>
        <v>0</v>
      </c>
      <c r="U33" s="26"/>
      <c r="V33" s="8"/>
      <c r="W33" s="7"/>
      <c r="X33" s="7"/>
      <c r="Y33"/>
    </row>
    <row r="34" spans="1:25">
      <c r="A34"/>
      <c r="B34" s="26" t="s">
        <v>32</v>
      </c>
      <c r="C34" s="227"/>
      <c r="D34" s="7" t="str">
        <f>IFERROR(VLOOKUP(B34,Percentages!$C$3:$I$60,1,FALSE),"")</f>
        <v>DAY 17</v>
      </c>
      <c r="E34" s="79">
        <f>IFERROR(IF(VLOOKUP($D34,Percentages!$C$62:$I$119,$F$13,FALSE)=0,"",VLOOKUP($D34,Percentages!$C$62:$I$119,$F$13,FALSE)),"")</f>
        <v>0.65</v>
      </c>
      <c r="G34" s="7">
        <f t="shared" si="2"/>
        <v>0</v>
      </c>
      <c r="H34" s="7" t="s">
        <v>115</v>
      </c>
      <c r="I34" s="7">
        <f t="shared" si="3"/>
        <v>0</v>
      </c>
      <c r="J34" s="7" t="s">
        <v>115</v>
      </c>
      <c r="K34" s="7">
        <f t="shared" si="4"/>
        <v>0</v>
      </c>
      <c r="L34" s="7" t="s">
        <v>115</v>
      </c>
      <c r="M34" s="7" t="str">
        <f t="shared" si="5"/>
        <v xml:space="preserve"> </v>
      </c>
      <c r="N34" s="7" t="str">
        <f t="shared" si="6"/>
        <v/>
      </c>
      <c r="O34" s="57">
        <f t="shared" si="7"/>
        <v>0</v>
      </c>
      <c r="P34" s="7" t="s">
        <v>115</v>
      </c>
      <c r="Q34" s="26">
        <f t="shared" si="8"/>
        <v>0</v>
      </c>
      <c r="R34" s="26">
        <f t="shared" si="9"/>
        <v>0</v>
      </c>
      <c r="S34" s="76" t="str">
        <f t="shared" si="0"/>
        <v>Y</v>
      </c>
      <c r="T34" s="26">
        <f t="shared" si="1"/>
        <v>0</v>
      </c>
      <c r="U34" s="26"/>
      <c r="V34" s="8"/>
      <c r="W34" s="7"/>
      <c r="X34" s="7"/>
      <c r="Y34"/>
    </row>
    <row r="35" spans="1:25">
      <c r="B35" s="26" t="s">
        <v>33</v>
      </c>
      <c r="C35" s="227"/>
      <c r="D35" s="63" t="str">
        <f>IFERROR(VLOOKUP(B35,Percentages!$C$3:$I$60,1,FALSE),"")</f>
        <v>DAY 18</v>
      </c>
      <c r="E35" s="67">
        <f>IFERROR(IF(VLOOKUP($D35,Percentages!$C$62:$I$119,$F$13,FALSE)=0,"",VLOOKUP($D35,Percentages!$C$62:$I$119,$F$13,FALSE)),"")</f>
        <v>0.65</v>
      </c>
      <c r="F35" s="66"/>
      <c r="G35" s="63">
        <f t="shared" si="2"/>
        <v>0</v>
      </c>
      <c r="H35" s="63" t="s">
        <v>115</v>
      </c>
      <c r="I35" s="63">
        <f t="shared" si="3"/>
        <v>0</v>
      </c>
      <c r="J35" s="63" t="s">
        <v>115</v>
      </c>
      <c r="K35" s="63">
        <f t="shared" si="4"/>
        <v>0</v>
      </c>
      <c r="L35" s="63" t="s">
        <v>115</v>
      </c>
      <c r="M35" s="63" t="str">
        <f t="shared" si="5"/>
        <v xml:space="preserve"> </v>
      </c>
      <c r="N35" s="63" t="str">
        <f t="shared" si="6"/>
        <v/>
      </c>
      <c r="O35" s="65">
        <f t="shared" si="7"/>
        <v>0</v>
      </c>
      <c r="P35" s="63" t="s">
        <v>115</v>
      </c>
      <c r="Q35" s="26">
        <f t="shared" si="8"/>
        <v>0</v>
      </c>
      <c r="R35" s="26">
        <f t="shared" si="9"/>
        <v>0</v>
      </c>
      <c r="S35" s="76" t="str">
        <f t="shared" si="0"/>
        <v>Y</v>
      </c>
      <c r="T35" s="26">
        <f t="shared" si="1"/>
        <v>0</v>
      </c>
      <c r="U35" s="26"/>
      <c r="V35" s="8"/>
      <c r="W35" s="7"/>
      <c r="X35" s="7"/>
    </row>
    <row r="36" spans="1:25">
      <c r="B36" s="26" t="s">
        <v>34</v>
      </c>
      <c r="C36" s="227"/>
      <c r="D36" s="7" t="str">
        <f>IFERROR(VLOOKUP(B36,Percentages!$C$3:$I$60,1,FALSE),"")</f>
        <v>DAY 19</v>
      </c>
      <c r="E36" s="79">
        <f>IFERROR(IF(VLOOKUP($D36,Percentages!$C$62:$I$119,$F$13,FALSE)=0,"",VLOOKUP($D36,Percentages!$C$62:$I$119,$F$13,FALSE)),"")</f>
        <v>0.7</v>
      </c>
      <c r="G36" s="7">
        <f t="shared" si="2"/>
        <v>0</v>
      </c>
      <c r="H36" s="7" t="s">
        <v>115</v>
      </c>
      <c r="I36" s="7">
        <f t="shared" si="3"/>
        <v>0</v>
      </c>
      <c r="J36" s="7" t="s">
        <v>115</v>
      </c>
      <c r="K36" s="7">
        <f t="shared" si="4"/>
        <v>0</v>
      </c>
      <c r="L36" s="7" t="s">
        <v>115</v>
      </c>
      <c r="M36" s="7" t="str">
        <f t="shared" si="5"/>
        <v xml:space="preserve"> </v>
      </c>
      <c r="N36" s="7" t="str">
        <f t="shared" si="6"/>
        <v/>
      </c>
      <c r="O36" s="57">
        <f t="shared" si="7"/>
        <v>0</v>
      </c>
      <c r="P36" s="7" t="s">
        <v>115</v>
      </c>
      <c r="Q36" s="26">
        <f t="shared" si="8"/>
        <v>0</v>
      </c>
      <c r="R36" s="26">
        <f t="shared" si="9"/>
        <v>0</v>
      </c>
      <c r="S36" s="76" t="str">
        <f t="shared" si="0"/>
        <v>Y</v>
      </c>
      <c r="T36" s="26">
        <f t="shared" si="1"/>
        <v>0</v>
      </c>
      <c r="U36" s="26"/>
      <c r="V36" s="8"/>
      <c r="W36" s="7"/>
      <c r="X36" s="7"/>
    </row>
    <row r="37" spans="1:25">
      <c r="B37" s="26" t="s">
        <v>35</v>
      </c>
      <c r="C37" s="227"/>
      <c r="D37" s="63" t="str">
        <f>IFERROR(VLOOKUP(B37,Percentages!$C$3:$I$60,1,FALSE),"")</f>
        <v>DAY 20</v>
      </c>
      <c r="E37" s="67">
        <f>IFERROR(IF(VLOOKUP($D37,Percentages!$C$62:$I$119,$F$13,FALSE)=0,"",VLOOKUP($D37,Percentages!$C$62:$I$119,$F$13,FALSE)),"")</f>
        <v>0.7</v>
      </c>
      <c r="F37" s="66"/>
      <c r="G37" s="63">
        <f t="shared" si="2"/>
        <v>0</v>
      </c>
      <c r="H37" s="63" t="s">
        <v>115</v>
      </c>
      <c r="I37" s="63">
        <f t="shared" si="3"/>
        <v>0</v>
      </c>
      <c r="J37" s="63" t="s">
        <v>115</v>
      </c>
      <c r="K37" s="63">
        <f t="shared" si="4"/>
        <v>0</v>
      </c>
      <c r="L37" s="63" t="s">
        <v>115</v>
      </c>
      <c r="M37" s="63" t="str">
        <f t="shared" si="5"/>
        <v xml:space="preserve"> </v>
      </c>
      <c r="N37" s="63" t="str">
        <f t="shared" si="6"/>
        <v/>
      </c>
      <c r="O37" s="65">
        <f t="shared" si="7"/>
        <v>0</v>
      </c>
      <c r="P37" s="63" t="s">
        <v>115</v>
      </c>
      <c r="Q37" s="26">
        <f t="shared" si="8"/>
        <v>0</v>
      </c>
      <c r="R37" s="26">
        <f t="shared" si="9"/>
        <v>0</v>
      </c>
      <c r="S37" s="76" t="str">
        <f t="shared" si="0"/>
        <v>Y</v>
      </c>
      <c r="T37" s="26">
        <f t="shared" si="1"/>
        <v>0</v>
      </c>
      <c r="U37" s="26"/>
      <c r="V37" s="8"/>
      <c r="W37" s="7"/>
      <c r="X37" s="7"/>
    </row>
    <row r="38" spans="1:25">
      <c r="B38" s="26" t="s">
        <v>36</v>
      </c>
      <c r="C38" s="227"/>
      <c r="D38" s="7" t="str">
        <f>IFERROR(VLOOKUP(B38,Percentages!$C$3:$I$60,1,FALSE),"")</f>
        <v>DAY 21</v>
      </c>
      <c r="E38" s="79">
        <f>IFERROR(IF(VLOOKUP($D38,Percentages!$C$62:$I$119,$F$13,FALSE)=0,"",VLOOKUP($D38,Percentages!$C$62:$I$119,$F$13,FALSE)),"")</f>
        <v>0.75</v>
      </c>
      <c r="G38" s="7">
        <f t="shared" si="2"/>
        <v>0</v>
      </c>
      <c r="H38" s="7" t="s">
        <v>115</v>
      </c>
      <c r="I38" s="7">
        <f t="shared" si="3"/>
        <v>0</v>
      </c>
      <c r="J38" s="7" t="s">
        <v>115</v>
      </c>
      <c r="K38" s="7">
        <f t="shared" si="4"/>
        <v>0</v>
      </c>
      <c r="L38" s="7" t="s">
        <v>115</v>
      </c>
      <c r="M38" s="7" t="str">
        <f t="shared" si="5"/>
        <v xml:space="preserve"> </v>
      </c>
      <c r="N38" s="7" t="str">
        <f t="shared" si="6"/>
        <v/>
      </c>
      <c r="O38" s="57">
        <f t="shared" si="7"/>
        <v>0</v>
      </c>
      <c r="P38" s="7" t="s">
        <v>115</v>
      </c>
      <c r="Q38" s="26">
        <f t="shared" si="8"/>
        <v>0</v>
      </c>
      <c r="R38" s="26">
        <f t="shared" si="9"/>
        <v>0</v>
      </c>
      <c r="S38" s="76" t="str">
        <f t="shared" si="0"/>
        <v>Y</v>
      </c>
      <c r="T38" s="26">
        <f t="shared" si="1"/>
        <v>0</v>
      </c>
      <c r="U38" s="26"/>
      <c r="V38" s="8"/>
      <c r="W38" s="7"/>
      <c r="X38" s="7"/>
    </row>
    <row r="39" spans="1:25" ht="14.9" customHeight="1">
      <c r="B39" s="26" t="s">
        <v>37</v>
      </c>
      <c r="C39" s="277" t="s">
        <v>99</v>
      </c>
      <c r="D39" s="63" t="str">
        <f>IFERROR(VLOOKUP(B39,Percentages!$C$3:$I$60,1,FALSE),"")</f>
        <v>DAY 22</v>
      </c>
      <c r="E39" s="67">
        <f>IFERROR(IF(VLOOKUP($D39,Percentages!$C$62:$I$119,$F$13,FALSE)=0,"",VLOOKUP($D39,Percentages!$C$62:$I$119,$F$13,FALSE)),"")</f>
        <v>0.8</v>
      </c>
      <c r="F39" s="66"/>
      <c r="G39" s="63">
        <f t="shared" si="2"/>
        <v>0</v>
      </c>
      <c r="H39" s="63" t="s">
        <v>115</v>
      </c>
      <c r="I39" s="63">
        <f t="shared" si="3"/>
        <v>0</v>
      </c>
      <c r="J39" s="63" t="s">
        <v>115</v>
      </c>
      <c r="K39" s="63">
        <f t="shared" si="4"/>
        <v>0</v>
      </c>
      <c r="L39" s="63" t="s">
        <v>115</v>
      </c>
      <c r="M39" s="63" t="str">
        <f t="shared" si="5"/>
        <v xml:space="preserve"> </v>
      </c>
      <c r="N39" s="63" t="str">
        <f t="shared" si="6"/>
        <v/>
      </c>
      <c r="O39" s="65">
        <f t="shared" si="7"/>
        <v>0</v>
      </c>
      <c r="P39" s="63" t="s">
        <v>115</v>
      </c>
      <c r="Q39" s="26">
        <f t="shared" si="8"/>
        <v>0</v>
      </c>
      <c r="R39" s="26">
        <f t="shared" si="9"/>
        <v>0</v>
      </c>
      <c r="S39" s="76" t="str">
        <f t="shared" si="0"/>
        <v>Y</v>
      </c>
      <c r="T39" s="26">
        <f t="shared" si="1"/>
        <v>0</v>
      </c>
      <c r="U39" s="26"/>
      <c r="V39" s="8"/>
      <c r="W39" s="7"/>
      <c r="X39" s="7"/>
    </row>
    <row r="40" spans="1:25">
      <c r="B40" s="26" t="s">
        <v>38</v>
      </c>
      <c r="C40" s="277"/>
      <c r="D40" s="7" t="str">
        <f>IFERROR(VLOOKUP(B40,Percentages!$C$3:$I$60,1,FALSE),"")</f>
        <v>DAY 23</v>
      </c>
      <c r="E40" s="79">
        <f>IFERROR(IF(VLOOKUP($D40,Percentages!$C$62:$I$119,$F$13,FALSE)=0,"",VLOOKUP($D40,Percentages!$C$62:$I$119,$F$13,FALSE)),"")</f>
        <v>0.8</v>
      </c>
      <c r="G40" s="7">
        <f t="shared" si="2"/>
        <v>0</v>
      </c>
      <c r="H40" s="7" t="s">
        <v>115</v>
      </c>
      <c r="I40" s="7">
        <f t="shared" si="3"/>
        <v>0</v>
      </c>
      <c r="J40" s="7" t="s">
        <v>115</v>
      </c>
      <c r="K40" s="7">
        <f t="shared" si="4"/>
        <v>0</v>
      </c>
      <c r="L40" s="7" t="s">
        <v>115</v>
      </c>
      <c r="M40" s="7" t="str">
        <f t="shared" si="5"/>
        <v xml:space="preserve"> </v>
      </c>
      <c r="N40" s="7" t="str">
        <f t="shared" si="6"/>
        <v/>
      </c>
      <c r="O40" s="57">
        <f t="shared" si="7"/>
        <v>0</v>
      </c>
      <c r="P40" s="7" t="s">
        <v>115</v>
      </c>
      <c r="Q40" s="26">
        <f t="shared" si="8"/>
        <v>0</v>
      </c>
      <c r="R40" s="26">
        <f t="shared" si="9"/>
        <v>0</v>
      </c>
      <c r="S40" s="76" t="str">
        <f t="shared" si="0"/>
        <v>Y</v>
      </c>
      <c r="T40" s="26">
        <f t="shared" si="1"/>
        <v>0</v>
      </c>
      <c r="U40" s="26"/>
      <c r="V40" s="8"/>
      <c r="W40" s="7"/>
      <c r="X40" s="7"/>
    </row>
    <row r="41" spans="1:25">
      <c r="B41" s="26" t="s">
        <v>39</v>
      </c>
      <c r="C41" s="277"/>
      <c r="D41" s="63" t="str">
        <f>IFERROR(VLOOKUP(B41,Percentages!$C$3:$I$60,1,FALSE),"")</f>
        <v>DAY 24</v>
      </c>
      <c r="E41" s="67">
        <f>IFERROR(IF(VLOOKUP($D41,Percentages!$C$62:$I$119,$F$13,FALSE)=0,"",VLOOKUP($D41,Percentages!$C$62:$I$119,$F$13,FALSE)),"")</f>
        <v>0.85</v>
      </c>
      <c r="F41" s="66"/>
      <c r="G41" s="63">
        <f t="shared" si="2"/>
        <v>0</v>
      </c>
      <c r="H41" s="63" t="s">
        <v>115</v>
      </c>
      <c r="I41" s="63">
        <f t="shared" si="3"/>
        <v>0</v>
      </c>
      <c r="J41" s="63" t="s">
        <v>115</v>
      </c>
      <c r="K41" s="63">
        <f t="shared" si="4"/>
        <v>0</v>
      </c>
      <c r="L41" s="63" t="s">
        <v>115</v>
      </c>
      <c r="M41" s="63" t="str">
        <f t="shared" si="5"/>
        <v xml:space="preserve"> </v>
      </c>
      <c r="N41" s="63" t="str">
        <f t="shared" si="6"/>
        <v/>
      </c>
      <c r="O41" s="65">
        <f t="shared" si="7"/>
        <v>0</v>
      </c>
      <c r="P41" s="63" t="s">
        <v>115</v>
      </c>
      <c r="Q41" s="26">
        <f t="shared" si="8"/>
        <v>0</v>
      </c>
      <c r="R41" s="26">
        <f t="shared" si="9"/>
        <v>0</v>
      </c>
      <c r="S41" s="76" t="str">
        <f t="shared" si="0"/>
        <v>Y</v>
      </c>
      <c r="T41" s="26">
        <f t="shared" si="1"/>
        <v>0</v>
      </c>
      <c r="U41" s="26"/>
      <c r="V41" s="8"/>
      <c r="W41" s="7"/>
      <c r="X41" s="7"/>
    </row>
    <row r="42" spans="1:25">
      <c r="B42" s="26" t="s">
        <v>40</v>
      </c>
      <c r="C42" s="277"/>
      <c r="D42" s="7" t="str">
        <f>IFERROR(VLOOKUP(B42,Percentages!$C$3:$I$60,1,FALSE),"")</f>
        <v>DAY 25</v>
      </c>
      <c r="E42" s="79">
        <f>IFERROR(IF(VLOOKUP($D42,Percentages!$C$62:$I$119,$F$13,FALSE)=0,"",VLOOKUP($D42,Percentages!$C$62:$I$119,$F$13,FALSE)),"")</f>
        <v>0.9</v>
      </c>
      <c r="G42" s="7">
        <f t="shared" si="2"/>
        <v>0</v>
      </c>
      <c r="H42" s="7" t="s">
        <v>115</v>
      </c>
      <c r="I42" s="7">
        <f t="shared" si="3"/>
        <v>0</v>
      </c>
      <c r="J42" s="7" t="s">
        <v>115</v>
      </c>
      <c r="K42" s="7">
        <f t="shared" si="4"/>
        <v>0</v>
      </c>
      <c r="L42" s="7" t="s">
        <v>115</v>
      </c>
      <c r="M42" s="7" t="str">
        <f t="shared" si="5"/>
        <v xml:space="preserve"> </v>
      </c>
      <c r="N42" s="7" t="str">
        <f t="shared" si="6"/>
        <v/>
      </c>
      <c r="O42" s="57">
        <f t="shared" si="7"/>
        <v>0</v>
      </c>
      <c r="P42" s="7" t="s">
        <v>115</v>
      </c>
      <c r="Q42" s="26">
        <f t="shared" si="8"/>
        <v>0</v>
      </c>
      <c r="R42" s="26">
        <f t="shared" si="9"/>
        <v>0</v>
      </c>
      <c r="S42" s="76" t="str">
        <f t="shared" si="0"/>
        <v>Y</v>
      </c>
      <c r="T42" s="26">
        <f t="shared" si="1"/>
        <v>0</v>
      </c>
      <c r="U42" s="26"/>
      <c r="V42" s="8"/>
      <c r="W42" s="7"/>
      <c r="X42" s="7"/>
    </row>
    <row r="43" spans="1:25">
      <c r="B43" s="26" t="s">
        <v>41</v>
      </c>
      <c r="C43" s="277"/>
      <c r="D43" s="63" t="str">
        <f>IFERROR(VLOOKUP(B43,Percentages!$C$3:$I$60,1,FALSE),"")</f>
        <v>DAY 26</v>
      </c>
      <c r="E43" s="67">
        <f>IFERROR(IF(VLOOKUP($D43,Percentages!$C$62:$I$119,$F$13,FALSE)=0,"",VLOOKUP($D43,Percentages!$C$62:$I$119,$F$13,FALSE)),"")</f>
        <v>0.9</v>
      </c>
      <c r="F43" s="66"/>
      <c r="G43" s="63">
        <f t="shared" si="2"/>
        <v>0</v>
      </c>
      <c r="H43" s="63" t="s">
        <v>115</v>
      </c>
      <c r="I43" s="63">
        <f t="shared" si="3"/>
        <v>0</v>
      </c>
      <c r="J43" s="63" t="s">
        <v>115</v>
      </c>
      <c r="K43" s="63">
        <f t="shared" si="4"/>
        <v>0</v>
      </c>
      <c r="L43" s="63" t="s">
        <v>115</v>
      </c>
      <c r="M43" s="63" t="str">
        <f t="shared" si="5"/>
        <v xml:space="preserve"> </v>
      </c>
      <c r="N43" s="63" t="str">
        <f t="shared" si="6"/>
        <v/>
      </c>
      <c r="O43" s="65">
        <f t="shared" si="7"/>
        <v>0</v>
      </c>
      <c r="P43" s="63" t="s">
        <v>115</v>
      </c>
      <c r="Q43" s="26">
        <f t="shared" si="8"/>
        <v>0</v>
      </c>
      <c r="R43" s="26">
        <f t="shared" si="9"/>
        <v>0</v>
      </c>
      <c r="S43" s="76" t="str">
        <f t="shared" si="0"/>
        <v>Y</v>
      </c>
      <c r="T43" s="26">
        <f t="shared" si="1"/>
        <v>0</v>
      </c>
      <c r="U43" s="26"/>
      <c r="V43" s="8"/>
      <c r="W43" s="7"/>
      <c r="X43" s="7"/>
    </row>
    <row r="44" spans="1:25">
      <c r="B44" s="26" t="s">
        <v>42</v>
      </c>
      <c r="C44" s="277"/>
      <c r="D44" s="7" t="str">
        <f>IFERROR(VLOOKUP(B44,Percentages!$C$3:$I$60,1,FALSE),"")</f>
        <v>DAY 27</v>
      </c>
      <c r="E44" s="79">
        <f>IFERROR(IF(VLOOKUP($D44,Percentages!$C$62:$I$119,$F$13,FALSE)=0,"",VLOOKUP($D44,Percentages!$C$62:$I$119,$F$13,FALSE)),"")</f>
        <v>0.95</v>
      </c>
      <c r="G44" s="7">
        <f t="shared" si="2"/>
        <v>0</v>
      </c>
      <c r="H44" s="7" t="s">
        <v>115</v>
      </c>
      <c r="I44" s="7">
        <f t="shared" si="3"/>
        <v>0</v>
      </c>
      <c r="J44" s="7" t="s">
        <v>115</v>
      </c>
      <c r="K44" s="7">
        <f t="shared" si="4"/>
        <v>0</v>
      </c>
      <c r="L44" s="7" t="s">
        <v>115</v>
      </c>
      <c r="M44" s="7" t="str">
        <f t="shared" si="5"/>
        <v xml:space="preserve"> </v>
      </c>
      <c r="N44" s="7" t="str">
        <f t="shared" si="6"/>
        <v/>
      </c>
      <c r="O44" s="57">
        <f t="shared" si="7"/>
        <v>0</v>
      </c>
      <c r="P44" s="7" t="s">
        <v>115</v>
      </c>
      <c r="Q44" s="26">
        <f t="shared" si="8"/>
        <v>0</v>
      </c>
      <c r="R44" s="26">
        <f t="shared" si="9"/>
        <v>0</v>
      </c>
      <c r="S44" s="76" t="str">
        <f t="shared" si="0"/>
        <v>Y</v>
      </c>
      <c r="T44" s="26">
        <f t="shared" si="1"/>
        <v>0</v>
      </c>
      <c r="U44" s="26"/>
      <c r="V44" s="8"/>
      <c r="W44" s="7"/>
      <c r="X44" s="7"/>
    </row>
    <row r="45" spans="1:25">
      <c r="B45" s="26" t="s">
        <v>43</v>
      </c>
      <c r="C45" s="277"/>
      <c r="D45" s="63" t="str">
        <f>IFERROR(VLOOKUP(B45,Percentages!$C$3:$I$60,1,FALSE),"")</f>
        <v>DAY 28</v>
      </c>
      <c r="E45" s="67">
        <f>IFERROR(IF(VLOOKUP($D45,Percentages!$C$62:$I$119,$F$13,FALSE)=0,"",VLOOKUP($D45,Percentages!$C$62:$I$119,$F$13,FALSE)),"")</f>
        <v>1</v>
      </c>
      <c r="F45" s="66"/>
      <c r="G45" s="63">
        <f t="shared" si="2"/>
        <v>0</v>
      </c>
      <c r="H45" s="63" t="s">
        <v>115</v>
      </c>
      <c r="I45" s="63">
        <f t="shared" si="3"/>
        <v>0</v>
      </c>
      <c r="J45" s="63" t="s">
        <v>115</v>
      </c>
      <c r="K45" s="63">
        <f t="shared" si="4"/>
        <v>0</v>
      </c>
      <c r="L45" s="63" t="s">
        <v>115</v>
      </c>
      <c r="M45" s="63" t="str">
        <f t="shared" si="5"/>
        <v xml:space="preserve"> </v>
      </c>
      <c r="N45" s="63" t="str">
        <f t="shared" si="6"/>
        <v/>
      </c>
      <c r="O45" s="65">
        <f t="shared" si="7"/>
        <v>0</v>
      </c>
      <c r="P45" s="63" t="s">
        <v>115</v>
      </c>
      <c r="Q45" s="26">
        <f t="shared" si="8"/>
        <v>0</v>
      </c>
      <c r="R45" s="26">
        <f t="shared" si="9"/>
        <v>0</v>
      </c>
      <c r="S45" s="76" t="str">
        <f t="shared" si="0"/>
        <v>Y</v>
      </c>
      <c r="T45" s="26">
        <f t="shared" si="1"/>
        <v>0</v>
      </c>
      <c r="U45" s="26"/>
      <c r="V45" s="8"/>
      <c r="W45" s="7"/>
      <c r="X45" s="7"/>
    </row>
    <row r="46" spans="1:25" ht="14.9" customHeight="1">
      <c r="B46" s="26" t="s">
        <v>44</v>
      </c>
      <c r="C46" s="227" t="str">
        <f>IF(D46="","","Week 5")</f>
        <v/>
      </c>
      <c r="D46" s="7" t="str">
        <f>_xlfn.IFNA(IF($F$13-(VLOOKUP(B46,Percentages!$C$3:$I$60,2,FALSE))&gt;0,Adults!B46,""),"")</f>
        <v/>
      </c>
      <c r="E46" s="79" t="str">
        <f>IFERROR(IF(VLOOKUP($D46,Percentages!$C$62:$I$119,$F$13,FALSE)=0,"",VLOOKUP($D46,Percentages!$C$62:$I$119,$F$13,FALSE)),"")</f>
        <v/>
      </c>
      <c r="G46" s="7" t="str">
        <f t="shared" si="2"/>
        <v/>
      </c>
      <c r="H46" s="7" t="str">
        <f>IF($D$46="","","ml")</f>
        <v/>
      </c>
      <c r="I46" s="7" t="str">
        <f t="shared" si="3"/>
        <v/>
      </c>
      <c r="J46" s="7" t="str">
        <f>IF($D$46="","","ml")</f>
        <v/>
      </c>
      <c r="K46" s="104" t="str">
        <f t="shared" si="4"/>
        <v/>
      </c>
      <c r="L46" s="7" t="str">
        <f>IF($D$46="","","ml")</f>
        <v/>
      </c>
      <c r="M46" s="7" t="str">
        <f t="shared" si="5"/>
        <v xml:space="preserve"> </v>
      </c>
      <c r="N46" s="7" t="str">
        <f t="shared" si="6"/>
        <v/>
      </c>
      <c r="O46" s="57" t="str">
        <f t="shared" si="7"/>
        <v/>
      </c>
      <c r="P46" s="7" t="str">
        <f>IF($D$46="","","ml")</f>
        <v/>
      </c>
      <c r="Q46" s="26" t="str">
        <f>IFERROR(I46*$F$3,"")</f>
        <v/>
      </c>
      <c r="R46" s="26">
        <f t="shared" si="9"/>
        <v>0</v>
      </c>
      <c r="S46" s="76" t="str">
        <f t="shared" si="0"/>
        <v>N</v>
      </c>
      <c r="T46" s="26">
        <f>IFERROR(MOD(O46,4),0)</f>
        <v>0</v>
      </c>
      <c r="U46" s="26"/>
      <c r="V46" s="8"/>
      <c r="W46" s="7"/>
      <c r="X46" s="7"/>
    </row>
    <row r="47" spans="1:25">
      <c r="B47" s="26" t="s">
        <v>45</v>
      </c>
      <c r="C47" s="227"/>
      <c r="D47" s="63" t="str">
        <f>_xlfn.IFNA(IF($F$13-(VLOOKUP(B47,Percentages!$C$3:$I$60,2,FALSE))&gt;0,Adults!B47,""),"")</f>
        <v/>
      </c>
      <c r="E47" s="67" t="str">
        <f>IFERROR(IF(VLOOKUP($D47,Percentages!$C$62:$I$119,$F$13,FALSE)=0,"",VLOOKUP($D47,Percentages!$C$62:$I$119,$F$13,FALSE)),"")</f>
        <v/>
      </c>
      <c r="F47" s="66"/>
      <c r="G47" s="63" t="str">
        <f t="shared" si="2"/>
        <v/>
      </c>
      <c r="H47" s="63" t="str">
        <f t="shared" ref="H47:H52" si="10">IF($D$46="","","ml")</f>
        <v/>
      </c>
      <c r="I47" s="63" t="str">
        <f t="shared" si="3"/>
        <v/>
      </c>
      <c r="J47" s="63" t="str">
        <f t="shared" ref="J47:J52" si="11">IF($D$46="","","ml")</f>
        <v/>
      </c>
      <c r="K47" s="63" t="str">
        <f t="shared" si="4"/>
        <v/>
      </c>
      <c r="L47" s="63" t="str">
        <f t="shared" ref="L47:L52" si="12">IF($D$46="","","ml")</f>
        <v/>
      </c>
      <c r="M47" s="63" t="str">
        <f t="shared" si="5"/>
        <v xml:space="preserve"> </v>
      </c>
      <c r="N47" s="63" t="str">
        <f t="shared" si="6"/>
        <v/>
      </c>
      <c r="O47" s="65" t="str">
        <f t="shared" si="7"/>
        <v/>
      </c>
      <c r="P47" s="63" t="str">
        <f t="shared" ref="P47:P52" si="13">IF($D$46="","","ml")</f>
        <v/>
      </c>
      <c r="Q47" s="26" t="str">
        <f t="shared" ref="Q47:Q59" si="14">IFERROR(I47*$F$3,"")</f>
        <v/>
      </c>
      <c r="R47" s="26">
        <f t="shared" si="9"/>
        <v>0</v>
      </c>
      <c r="S47" s="76" t="str">
        <f t="shared" si="0"/>
        <v>N</v>
      </c>
      <c r="T47" s="26">
        <f>IFERROR(MOD(O47,4),0)</f>
        <v>0</v>
      </c>
      <c r="U47" s="26"/>
      <c r="V47" s="8"/>
      <c r="W47" s="7"/>
      <c r="X47" s="7"/>
    </row>
    <row r="48" spans="1:25">
      <c r="B48" s="26" t="s">
        <v>46</v>
      </c>
      <c r="C48" s="227"/>
      <c r="D48" s="7" t="str">
        <f>_xlfn.IFNA(IF($F$13-(VLOOKUP(B48,Percentages!$C$3:$I$60,2,FALSE))&gt;0,Adults!B48,""),"")</f>
        <v/>
      </c>
      <c r="E48" s="79" t="str">
        <f>IFERROR(IF(VLOOKUP($D48,Percentages!$C$62:$I$119,$F$13,FALSE)=0,"",VLOOKUP($D48,Percentages!$C$62:$I$119,$F$13,FALSE)),"")</f>
        <v/>
      </c>
      <c r="G48" s="7" t="str">
        <f t="shared" si="2"/>
        <v/>
      </c>
      <c r="H48" s="7" t="str">
        <f t="shared" si="10"/>
        <v/>
      </c>
      <c r="I48" s="7" t="str">
        <f t="shared" si="3"/>
        <v/>
      </c>
      <c r="J48" s="7" t="str">
        <f t="shared" si="11"/>
        <v/>
      </c>
      <c r="K48" s="104" t="str">
        <f t="shared" si="4"/>
        <v/>
      </c>
      <c r="L48" s="7" t="str">
        <f t="shared" si="12"/>
        <v/>
      </c>
      <c r="M48" s="7" t="str">
        <f t="shared" si="5"/>
        <v xml:space="preserve"> </v>
      </c>
      <c r="N48" s="7" t="str">
        <f t="shared" si="6"/>
        <v/>
      </c>
      <c r="O48" s="57" t="str">
        <f t="shared" si="7"/>
        <v/>
      </c>
      <c r="P48" s="7" t="str">
        <f t="shared" si="13"/>
        <v/>
      </c>
      <c r="Q48" s="26" t="str">
        <f t="shared" si="14"/>
        <v/>
      </c>
      <c r="R48" s="26">
        <f t="shared" si="9"/>
        <v>0</v>
      </c>
      <c r="S48" s="76" t="str">
        <f t="shared" si="0"/>
        <v>N</v>
      </c>
      <c r="T48" s="26">
        <f t="shared" ref="T48:T73" si="15">IFERROR(MOD(O48,4),0)</f>
        <v>0</v>
      </c>
      <c r="U48" s="26"/>
      <c r="V48" s="8"/>
      <c r="W48" s="7"/>
      <c r="X48" s="7"/>
    </row>
    <row r="49" spans="2:24">
      <c r="B49" s="26" t="s">
        <v>47</v>
      </c>
      <c r="C49" s="227"/>
      <c r="D49" s="63" t="str">
        <f>_xlfn.IFNA(IF($F$13-(VLOOKUP(B49,Percentages!$C$3:$I$60,2,FALSE))&gt;0,Adults!B49,""),"")</f>
        <v/>
      </c>
      <c r="E49" s="67" t="str">
        <f>IFERROR(IF(VLOOKUP($D49,Percentages!$C$62:$I$119,$F$13,FALSE)=0,"",VLOOKUP($D49,Percentages!$C$62:$I$119,$F$13,FALSE)),"")</f>
        <v/>
      </c>
      <c r="F49" s="66"/>
      <c r="G49" s="63" t="str">
        <f t="shared" si="2"/>
        <v/>
      </c>
      <c r="H49" s="63" t="str">
        <f t="shared" si="10"/>
        <v/>
      </c>
      <c r="I49" s="63" t="str">
        <f t="shared" si="3"/>
        <v/>
      </c>
      <c r="J49" s="63" t="str">
        <f t="shared" si="11"/>
        <v/>
      </c>
      <c r="K49" s="63" t="str">
        <f t="shared" si="4"/>
        <v/>
      </c>
      <c r="L49" s="63" t="str">
        <f t="shared" si="12"/>
        <v/>
      </c>
      <c r="M49" s="63" t="str">
        <f t="shared" si="5"/>
        <v xml:space="preserve"> </v>
      </c>
      <c r="N49" s="63" t="str">
        <f t="shared" si="6"/>
        <v/>
      </c>
      <c r="O49" s="65" t="str">
        <f t="shared" si="7"/>
        <v/>
      </c>
      <c r="P49" s="63" t="str">
        <f t="shared" si="13"/>
        <v/>
      </c>
      <c r="Q49" s="26" t="str">
        <f t="shared" si="14"/>
        <v/>
      </c>
      <c r="R49" s="26">
        <f t="shared" si="9"/>
        <v>0</v>
      </c>
      <c r="S49" s="76" t="str">
        <f t="shared" si="0"/>
        <v>N</v>
      </c>
      <c r="T49" s="26">
        <f t="shared" si="15"/>
        <v>0</v>
      </c>
      <c r="U49" s="26"/>
      <c r="V49" s="8"/>
      <c r="W49" s="7"/>
      <c r="X49" s="7"/>
    </row>
    <row r="50" spans="2:24">
      <c r="B50" s="26" t="s">
        <v>48</v>
      </c>
      <c r="C50" s="227"/>
      <c r="D50" s="7" t="str">
        <f>_xlfn.IFNA(IF($F$13-(VLOOKUP(B50,Percentages!$C$3:$I$60,2,FALSE))&gt;0,Adults!B50,""),"")</f>
        <v/>
      </c>
      <c r="E50" s="79" t="str">
        <f>IFERROR(IF(VLOOKUP($D50,Percentages!$C$62:$I$119,$F$13,FALSE)=0,"",VLOOKUP($D50,Percentages!$C$62:$I$119,$F$13,FALSE)),"")</f>
        <v/>
      </c>
      <c r="G50" s="7" t="str">
        <f t="shared" ref="G50:G73" si="16">+IFERROR(IF(O50&lt;Q50,(MROUND(O50/$F$3,5)),(O50-Q50)+(MROUND(O50/$F$3,5))),"")</f>
        <v/>
      </c>
      <c r="H50" s="7" t="str">
        <f t="shared" si="10"/>
        <v/>
      </c>
      <c r="I50" s="7" t="str">
        <f t="shared" ref="I50:I73" si="17">IFERROR(MROUND(O50/$F$3,5),"")</f>
        <v/>
      </c>
      <c r="J50" s="7" t="str">
        <f t="shared" si="11"/>
        <v/>
      </c>
      <c r="K50" s="7" t="str">
        <f t="shared" ref="K50:K73" si="18">IFERROR(IF($F$3=4,
IF(O50&lt;Q50,(MROUND(O50/$F$3,5))-IF((MROUND((Q50-O50),5))&lt;=5,0,MROUND((Q50-O50)/2,5)),MROUND(O50/$F$3,5)),IF(O50&lt;Q50,(MROUND(O50/$F$3,5))-IF((MROUND((Q50-O50),5))&lt;=4,0,MROUND((Q50-O50)/2,5)),MROUND(O50/$F$3,5))),"")</f>
        <v/>
      </c>
      <c r="L50" s="7" t="str">
        <f t="shared" si="12"/>
        <v/>
      </c>
      <c r="M50" s="7" t="str">
        <f t="shared" ref="M50:M73" si="19">IFERROR(IF($F$3=4,IF(O50&lt;Q50,(MROUND(O50/$F$3,5))-(MROUND((Q50-O50)/2,5)),MROUND(O50/$F$3,5))," "),"")</f>
        <v xml:space="preserve"> </v>
      </c>
      <c r="N50" s="7" t="str">
        <f t="shared" si="6"/>
        <v/>
      </c>
      <c r="O50" s="57" t="str">
        <f t="shared" si="7"/>
        <v/>
      </c>
      <c r="P50" s="7" t="str">
        <f t="shared" si="13"/>
        <v/>
      </c>
      <c r="Q50" s="26" t="str">
        <f t="shared" si="14"/>
        <v/>
      </c>
      <c r="R50" s="26">
        <f t="shared" si="9"/>
        <v>0</v>
      </c>
      <c r="S50" s="76" t="str">
        <f t="shared" ref="S50:S73" si="20">IF(O50=R50,"Y","N")</f>
        <v>N</v>
      </c>
      <c r="T50" s="26">
        <f t="shared" si="15"/>
        <v>0</v>
      </c>
      <c r="U50" s="26"/>
      <c r="V50" s="8"/>
      <c r="W50" s="7"/>
      <c r="X50" s="7"/>
    </row>
    <row r="51" spans="2:24">
      <c r="B51" s="26" t="s">
        <v>49</v>
      </c>
      <c r="C51" s="227"/>
      <c r="D51" s="63" t="str">
        <f>_xlfn.IFNA(IF($F$13-(VLOOKUP(B51,Percentages!$C$3:$I$60,2,FALSE))&gt;0,Adults!B51,""),"")</f>
        <v/>
      </c>
      <c r="E51" s="67" t="str">
        <f>IFERROR(IF(VLOOKUP($D51,Percentages!$C$62:$I$119,$F$13,FALSE)=0,"",VLOOKUP($D51,Percentages!$C$62:$I$119,$F$13,FALSE)),"")</f>
        <v/>
      </c>
      <c r="F51" s="66"/>
      <c r="G51" s="63" t="str">
        <f t="shared" si="16"/>
        <v/>
      </c>
      <c r="H51" s="63" t="str">
        <f t="shared" si="10"/>
        <v/>
      </c>
      <c r="I51" s="63" t="str">
        <f t="shared" si="17"/>
        <v/>
      </c>
      <c r="J51" s="63" t="str">
        <f t="shared" si="11"/>
        <v/>
      </c>
      <c r="K51" s="63" t="str">
        <f t="shared" si="18"/>
        <v/>
      </c>
      <c r="L51" s="63" t="str">
        <f t="shared" si="12"/>
        <v/>
      </c>
      <c r="M51" s="63" t="str">
        <f t="shared" si="19"/>
        <v xml:space="preserve"> </v>
      </c>
      <c r="N51" s="63" t="str">
        <f t="shared" si="6"/>
        <v/>
      </c>
      <c r="O51" s="65" t="str">
        <f t="shared" si="7"/>
        <v/>
      </c>
      <c r="P51" s="63" t="str">
        <f t="shared" si="13"/>
        <v/>
      </c>
      <c r="Q51" s="26" t="str">
        <f t="shared" si="14"/>
        <v/>
      </c>
      <c r="R51" s="26">
        <f t="shared" si="9"/>
        <v>0</v>
      </c>
      <c r="S51" s="76" t="str">
        <f t="shared" si="20"/>
        <v>N</v>
      </c>
      <c r="T51" s="26">
        <f t="shared" si="15"/>
        <v>0</v>
      </c>
      <c r="U51" s="26"/>
      <c r="V51" s="8"/>
      <c r="W51" s="7"/>
      <c r="X51" s="7"/>
    </row>
    <row r="52" spans="2:24">
      <c r="B52" s="26" t="s">
        <v>50</v>
      </c>
      <c r="C52" s="227"/>
      <c r="D52" s="7" t="str">
        <f>_xlfn.IFNA(IF($F$13-(VLOOKUP(B52,Percentages!$C$3:$I$60,2,FALSE))&gt;0,Adults!B52,""),"")</f>
        <v/>
      </c>
      <c r="E52" s="79" t="str">
        <f>IFERROR(IF(VLOOKUP($D52,Percentages!$C$62:$I$119,$F$13,FALSE)=0,"",VLOOKUP($D52,Percentages!$C$62:$I$119,$F$13,FALSE)),"")</f>
        <v/>
      </c>
      <c r="G52" s="7" t="str">
        <f t="shared" si="16"/>
        <v/>
      </c>
      <c r="H52" s="7" t="str">
        <f t="shared" si="10"/>
        <v/>
      </c>
      <c r="I52" s="7" t="str">
        <f t="shared" si="17"/>
        <v/>
      </c>
      <c r="J52" s="7" t="str">
        <f t="shared" si="11"/>
        <v/>
      </c>
      <c r="K52" s="7" t="str">
        <f t="shared" si="18"/>
        <v/>
      </c>
      <c r="L52" s="7" t="str">
        <f t="shared" si="12"/>
        <v/>
      </c>
      <c r="M52" s="7" t="str">
        <f t="shared" si="19"/>
        <v xml:space="preserve"> </v>
      </c>
      <c r="N52" s="7" t="str">
        <f t="shared" si="6"/>
        <v/>
      </c>
      <c r="O52" s="57" t="str">
        <f t="shared" si="7"/>
        <v/>
      </c>
      <c r="P52" s="7" t="str">
        <f t="shared" si="13"/>
        <v/>
      </c>
      <c r="Q52" s="26" t="str">
        <f t="shared" si="14"/>
        <v/>
      </c>
      <c r="R52" s="26">
        <f t="shared" si="9"/>
        <v>0</v>
      </c>
      <c r="S52" s="76" t="str">
        <f t="shared" si="20"/>
        <v>N</v>
      </c>
      <c r="T52" s="26">
        <f t="shared" si="15"/>
        <v>0</v>
      </c>
      <c r="U52" s="26"/>
      <c r="V52" s="8"/>
      <c r="W52" s="7"/>
      <c r="X52" s="7"/>
    </row>
    <row r="53" spans="2:24" ht="14.9" customHeight="1">
      <c r="B53" s="26" t="s">
        <v>51</v>
      </c>
      <c r="C53" s="277" t="str">
        <f>IF(D53="","","Week 6")</f>
        <v/>
      </c>
      <c r="D53" s="63" t="str">
        <f>_xlfn.IFNA(IF($F$13-(VLOOKUP(B53,Percentages!$C$3:$I$60,2,FALSE))&gt;0,Adults!B53,""),"")</f>
        <v/>
      </c>
      <c r="E53" s="67" t="str">
        <f>IFERROR(IF(VLOOKUP($D53,Percentages!$C$62:$I$119,$F$13,FALSE)=0,"",VLOOKUP($D53,Percentages!$C$62:$I$119,$F$13,FALSE)),"")</f>
        <v/>
      </c>
      <c r="F53" s="66"/>
      <c r="G53" s="63" t="str">
        <f t="shared" si="16"/>
        <v/>
      </c>
      <c r="H53" s="63" t="str">
        <f>IF($D$53="","","ml")</f>
        <v/>
      </c>
      <c r="I53" s="63" t="str">
        <f t="shared" si="17"/>
        <v/>
      </c>
      <c r="J53" s="63" t="str">
        <f>IF($D$53="","","ml")</f>
        <v/>
      </c>
      <c r="K53" s="63" t="str">
        <f t="shared" si="18"/>
        <v/>
      </c>
      <c r="L53" s="63" t="str">
        <f>IF($D$53="","","ml")</f>
        <v/>
      </c>
      <c r="M53" s="63" t="str">
        <f t="shared" si="19"/>
        <v xml:space="preserve"> </v>
      </c>
      <c r="N53" s="63" t="str">
        <f t="shared" si="6"/>
        <v/>
      </c>
      <c r="O53" s="65" t="str">
        <f t="shared" si="7"/>
        <v/>
      </c>
      <c r="P53" s="63" t="str">
        <f>IF($D$53="","","ml")</f>
        <v/>
      </c>
      <c r="Q53" s="26" t="str">
        <f t="shared" si="14"/>
        <v/>
      </c>
      <c r="R53" s="26">
        <f t="shared" si="9"/>
        <v>0</v>
      </c>
      <c r="S53" s="76" t="str">
        <f t="shared" si="20"/>
        <v>N</v>
      </c>
      <c r="T53" s="26">
        <f t="shared" si="15"/>
        <v>0</v>
      </c>
      <c r="U53" s="26"/>
      <c r="V53" s="8"/>
      <c r="W53" s="7"/>
      <c r="X53" s="7"/>
    </row>
    <row r="54" spans="2:24">
      <c r="B54" s="26" t="s">
        <v>52</v>
      </c>
      <c r="C54" s="277"/>
      <c r="D54" s="7" t="str">
        <f>_xlfn.IFNA(IF($F$13-(VLOOKUP(B54,Percentages!$C$3:$I$60,2,FALSE))&gt;0,Adults!B54,""),"")</f>
        <v/>
      </c>
      <c r="E54" s="79" t="str">
        <f>IFERROR(IF(VLOOKUP($D54,Percentages!$C$62:$I$119,$F$13,FALSE)=0,"",VLOOKUP($D54,Percentages!$C$62:$I$119,$F$13,FALSE)),"")</f>
        <v/>
      </c>
      <c r="G54" s="7" t="str">
        <f t="shared" si="16"/>
        <v/>
      </c>
      <c r="H54" s="7" t="str">
        <f t="shared" ref="H54:H59" si="21">IF($D$53="","","ml")</f>
        <v/>
      </c>
      <c r="I54" s="7" t="str">
        <f t="shared" si="17"/>
        <v/>
      </c>
      <c r="J54" s="7" t="str">
        <f t="shared" ref="J54:J59" si="22">IF($D$53="","","ml")</f>
        <v/>
      </c>
      <c r="K54" s="7" t="str">
        <f t="shared" si="18"/>
        <v/>
      </c>
      <c r="L54" s="7" t="str">
        <f t="shared" ref="L54:L59" si="23">IF($D$53="","","ml")</f>
        <v/>
      </c>
      <c r="M54" s="7" t="str">
        <f t="shared" si="19"/>
        <v xml:space="preserve"> </v>
      </c>
      <c r="N54" s="7" t="str">
        <f t="shared" si="6"/>
        <v/>
      </c>
      <c r="O54" s="57" t="str">
        <f t="shared" si="7"/>
        <v/>
      </c>
      <c r="P54" s="7" t="str">
        <f t="shared" ref="P54:P59" si="24">IF($D$53="","","ml")</f>
        <v/>
      </c>
      <c r="Q54" s="26" t="str">
        <f t="shared" si="14"/>
        <v/>
      </c>
      <c r="R54" s="26">
        <f t="shared" si="9"/>
        <v>0</v>
      </c>
      <c r="S54" s="76" t="str">
        <f t="shared" si="20"/>
        <v>N</v>
      </c>
      <c r="T54" s="26">
        <f t="shared" si="15"/>
        <v>0</v>
      </c>
      <c r="U54" s="26"/>
      <c r="V54" s="8"/>
      <c r="W54" s="7"/>
      <c r="X54" s="7"/>
    </row>
    <row r="55" spans="2:24">
      <c r="B55" s="26" t="s">
        <v>53</v>
      </c>
      <c r="C55" s="277"/>
      <c r="D55" s="63" t="str">
        <f>_xlfn.IFNA(IF($F$13-(VLOOKUP(B55,Percentages!$C$3:$I$60,2,FALSE))&gt;0,Adults!B55,""),"")</f>
        <v/>
      </c>
      <c r="E55" s="67" t="str">
        <f>IFERROR(IF(VLOOKUP($D55,Percentages!$C$62:$I$119,$F$13,FALSE)=0,"",VLOOKUP($D55,Percentages!$C$62:$I$119,$F$13,FALSE)),"")</f>
        <v/>
      </c>
      <c r="F55" s="66"/>
      <c r="G55" s="63" t="str">
        <f t="shared" si="16"/>
        <v/>
      </c>
      <c r="H55" s="63" t="str">
        <f t="shared" si="21"/>
        <v/>
      </c>
      <c r="I55" s="63" t="str">
        <f t="shared" si="17"/>
        <v/>
      </c>
      <c r="J55" s="63" t="str">
        <f t="shared" si="22"/>
        <v/>
      </c>
      <c r="K55" s="63" t="str">
        <f t="shared" si="18"/>
        <v/>
      </c>
      <c r="L55" s="63" t="str">
        <f t="shared" si="23"/>
        <v/>
      </c>
      <c r="M55" s="63" t="str">
        <f t="shared" si="19"/>
        <v xml:space="preserve"> </v>
      </c>
      <c r="N55" s="63" t="str">
        <f t="shared" si="6"/>
        <v/>
      </c>
      <c r="O55" s="65" t="str">
        <f t="shared" si="7"/>
        <v/>
      </c>
      <c r="P55" s="63" t="str">
        <f t="shared" si="24"/>
        <v/>
      </c>
      <c r="Q55" s="26" t="str">
        <f t="shared" si="14"/>
        <v/>
      </c>
      <c r="R55" s="26">
        <f t="shared" si="9"/>
        <v>0</v>
      </c>
      <c r="S55" s="76" t="str">
        <f t="shared" si="20"/>
        <v>N</v>
      </c>
      <c r="T55" s="26">
        <f t="shared" si="15"/>
        <v>0</v>
      </c>
      <c r="U55" s="26"/>
      <c r="V55" s="8"/>
      <c r="W55" s="7"/>
      <c r="X55" s="7"/>
    </row>
    <row r="56" spans="2:24">
      <c r="B56" s="26" t="s">
        <v>54</v>
      </c>
      <c r="C56" s="277"/>
      <c r="D56" s="7" t="str">
        <f>_xlfn.IFNA(IF($F$13-(VLOOKUP(B56,Percentages!$C$3:$I$60,2,FALSE))&gt;0,Adults!B56,""),"")</f>
        <v/>
      </c>
      <c r="E56" s="79" t="str">
        <f>IFERROR(IF(VLOOKUP($D56,Percentages!$C$62:$I$119,$F$13,FALSE)=0,"",VLOOKUP($D56,Percentages!$C$62:$I$119,$F$13,FALSE)),"")</f>
        <v/>
      </c>
      <c r="G56" s="7" t="str">
        <f t="shared" si="16"/>
        <v/>
      </c>
      <c r="H56" s="7" t="str">
        <f t="shared" si="21"/>
        <v/>
      </c>
      <c r="I56" s="7" t="str">
        <f t="shared" si="17"/>
        <v/>
      </c>
      <c r="J56" s="7" t="str">
        <f t="shared" si="22"/>
        <v/>
      </c>
      <c r="K56" s="7" t="str">
        <f t="shared" si="18"/>
        <v/>
      </c>
      <c r="L56" s="7" t="str">
        <f t="shared" si="23"/>
        <v/>
      </c>
      <c r="M56" s="7" t="str">
        <f t="shared" si="19"/>
        <v xml:space="preserve"> </v>
      </c>
      <c r="N56" s="7" t="str">
        <f t="shared" si="6"/>
        <v/>
      </c>
      <c r="O56" s="57" t="str">
        <f t="shared" si="7"/>
        <v/>
      </c>
      <c r="P56" s="7" t="str">
        <f t="shared" si="24"/>
        <v/>
      </c>
      <c r="Q56" s="26" t="str">
        <f t="shared" si="14"/>
        <v/>
      </c>
      <c r="R56" s="26">
        <f t="shared" si="9"/>
        <v>0</v>
      </c>
      <c r="S56" s="76" t="str">
        <f t="shared" si="20"/>
        <v>N</v>
      </c>
      <c r="T56" s="26">
        <f t="shared" si="15"/>
        <v>0</v>
      </c>
      <c r="U56" s="26"/>
      <c r="V56" s="8"/>
      <c r="W56" s="7"/>
      <c r="X56" s="7"/>
    </row>
    <row r="57" spans="2:24">
      <c r="B57" s="26" t="s">
        <v>55</v>
      </c>
      <c r="C57" s="277"/>
      <c r="D57" s="63" t="str">
        <f>_xlfn.IFNA(IF($F$13-(VLOOKUP(B57,Percentages!$C$3:$I$60,2,FALSE))&gt;0,Adults!B57,""),"")</f>
        <v/>
      </c>
      <c r="E57" s="67" t="str">
        <f>IFERROR(IF(VLOOKUP($D57,Percentages!$C$62:$I$119,$F$13,FALSE)=0,"",VLOOKUP($D57,Percentages!$C$62:$I$119,$F$13,FALSE)),"")</f>
        <v/>
      </c>
      <c r="F57" s="66"/>
      <c r="G57" s="63" t="str">
        <f t="shared" si="16"/>
        <v/>
      </c>
      <c r="H57" s="63" t="str">
        <f t="shared" si="21"/>
        <v/>
      </c>
      <c r="I57" s="63" t="str">
        <f t="shared" si="17"/>
        <v/>
      </c>
      <c r="J57" s="63" t="str">
        <f t="shared" si="22"/>
        <v/>
      </c>
      <c r="K57" s="63" t="str">
        <f t="shared" si="18"/>
        <v/>
      </c>
      <c r="L57" s="63" t="str">
        <f t="shared" si="23"/>
        <v/>
      </c>
      <c r="M57" s="63" t="str">
        <f t="shared" si="19"/>
        <v xml:space="preserve"> </v>
      </c>
      <c r="N57" s="63" t="str">
        <f t="shared" si="6"/>
        <v/>
      </c>
      <c r="O57" s="65" t="str">
        <f t="shared" si="7"/>
        <v/>
      </c>
      <c r="P57" s="63" t="str">
        <f t="shared" si="24"/>
        <v/>
      </c>
      <c r="Q57" s="26" t="str">
        <f t="shared" si="14"/>
        <v/>
      </c>
      <c r="R57" s="26">
        <f t="shared" si="9"/>
        <v>0</v>
      </c>
      <c r="S57" s="76" t="str">
        <f t="shared" si="20"/>
        <v>N</v>
      </c>
      <c r="T57" s="26">
        <f t="shared" si="15"/>
        <v>0</v>
      </c>
      <c r="U57" s="26"/>
      <c r="V57" s="8"/>
      <c r="W57" s="7"/>
      <c r="X57" s="7"/>
    </row>
    <row r="58" spans="2:24">
      <c r="B58" s="26" t="s">
        <v>56</v>
      </c>
      <c r="C58" s="277"/>
      <c r="D58" s="7" t="str">
        <f>_xlfn.IFNA(IF($F$13-(VLOOKUP(B58,Percentages!$C$3:$I$60,2,FALSE))&gt;0,Adults!B58,""),"")</f>
        <v/>
      </c>
      <c r="E58" s="79" t="str">
        <f>IFERROR(IF(VLOOKUP($D58,Percentages!$C$62:$I$119,$F$13,FALSE)=0,"",VLOOKUP($D58,Percentages!$C$62:$I$119,$F$13,FALSE)),"")</f>
        <v/>
      </c>
      <c r="G58" s="7" t="str">
        <f t="shared" si="16"/>
        <v/>
      </c>
      <c r="H58" s="7" t="str">
        <f t="shared" si="21"/>
        <v/>
      </c>
      <c r="I58" s="7" t="str">
        <f t="shared" si="17"/>
        <v/>
      </c>
      <c r="J58" s="7" t="str">
        <f t="shared" si="22"/>
        <v/>
      </c>
      <c r="K58" s="7" t="str">
        <f t="shared" si="18"/>
        <v/>
      </c>
      <c r="L58" s="7" t="str">
        <f t="shared" si="23"/>
        <v/>
      </c>
      <c r="M58" s="7" t="str">
        <f t="shared" si="19"/>
        <v xml:space="preserve"> </v>
      </c>
      <c r="N58" s="7" t="str">
        <f t="shared" si="6"/>
        <v/>
      </c>
      <c r="O58" s="57" t="str">
        <f t="shared" si="7"/>
        <v/>
      </c>
      <c r="P58" s="7" t="str">
        <f t="shared" si="24"/>
        <v/>
      </c>
      <c r="Q58" s="26" t="str">
        <f t="shared" si="14"/>
        <v/>
      </c>
      <c r="R58" s="26">
        <f t="shared" si="9"/>
        <v>0</v>
      </c>
      <c r="S58" s="76" t="str">
        <f t="shared" si="20"/>
        <v>N</v>
      </c>
      <c r="T58" s="26">
        <f t="shared" si="15"/>
        <v>0</v>
      </c>
      <c r="U58" s="26"/>
      <c r="V58" s="8"/>
      <c r="W58" s="7"/>
      <c r="X58" s="7"/>
    </row>
    <row r="59" spans="2:24">
      <c r="B59" s="26" t="s">
        <v>57</v>
      </c>
      <c r="C59" s="277"/>
      <c r="D59" s="63" t="str">
        <f>_xlfn.IFNA(IF($F$13-(VLOOKUP(B59,Percentages!$C$3:$I$60,2,FALSE))&gt;0,Adults!B59,""),"")</f>
        <v/>
      </c>
      <c r="E59" s="67" t="str">
        <f>IFERROR(IF(VLOOKUP($D59,Percentages!$C$62:$I$119,$F$13,FALSE)=0,"",VLOOKUP($D59,Percentages!$C$62:$I$119,$F$13,FALSE)),"")</f>
        <v/>
      </c>
      <c r="F59" s="66"/>
      <c r="G59" s="63" t="str">
        <f t="shared" si="16"/>
        <v/>
      </c>
      <c r="H59" s="63" t="str">
        <f t="shared" si="21"/>
        <v/>
      </c>
      <c r="I59" s="63" t="str">
        <f t="shared" si="17"/>
        <v/>
      </c>
      <c r="J59" s="63" t="str">
        <f t="shared" si="22"/>
        <v/>
      </c>
      <c r="K59" s="63" t="str">
        <f t="shared" si="18"/>
        <v/>
      </c>
      <c r="L59" s="63" t="str">
        <f t="shared" si="23"/>
        <v/>
      </c>
      <c r="M59" s="63" t="str">
        <f t="shared" si="19"/>
        <v xml:space="preserve"> </v>
      </c>
      <c r="N59" s="63" t="str">
        <f t="shared" si="6"/>
        <v/>
      </c>
      <c r="O59" s="65" t="str">
        <f t="shared" si="7"/>
        <v/>
      </c>
      <c r="P59" s="63" t="str">
        <f t="shared" si="24"/>
        <v/>
      </c>
      <c r="Q59" s="26" t="str">
        <f t="shared" si="14"/>
        <v/>
      </c>
      <c r="R59" s="26">
        <f t="shared" si="9"/>
        <v>0</v>
      </c>
      <c r="S59" s="76" t="str">
        <f t="shared" si="20"/>
        <v>N</v>
      </c>
      <c r="T59" s="26">
        <f t="shared" si="15"/>
        <v>0</v>
      </c>
      <c r="U59" s="26"/>
      <c r="V59" s="8"/>
      <c r="W59" s="7"/>
      <c r="X59" s="7"/>
    </row>
    <row r="60" spans="2:24" ht="14.9" customHeight="1">
      <c r="B60" s="26" t="s">
        <v>58</v>
      </c>
      <c r="C60" s="227" t="str">
        <f>IF(D60="","","Week 7")</f>
        <v/>
      </c>
      <c r="D60" s="7" t="str">
        <f>_xlfn.IFNA(IF($F$13-(VLOOKUP(B60,Percentages!$C$3:$I$60,2,FALSE))&gt;0,Adults!B60,""),"")</f>
        <v/>
      </c>
      <c r="E60" s="79" t="str">
        <f>IFERROR(IF(VLOOKUP($D60,Percentages!$C$62:$I$119,$F$13,FALSE)=0,"",VLOOKUP($D60,Percentages!$C$62:$I$119,$F$13,FALSE)),"")</f>
        <v/>
      </c>
      <c r="G60" s="7" t="str">
        <f t="shared" si="16"/>
        <v/>
      </c>
      <c r="H60" s="7" t="str">
        <f>IF($D$60="","","ml")</f>
        <v/>
      </c>
      <c r="I60" s="7" t="str">
        <f t="shared" si="17"/>
        <v/>
      </c>
      <c r="J60" s="7" t="str">
        <f>IF($D$60="","","ml")</f>
        <v/>
      </c>
      <c r="K60" s="7" t="str">
        <f t="shared" si="18"/>
        <v/>
      </c>
      <c r="L60" s="7" t="str">
        <f>IF($D$60="","","ml")</f>
        <v/>
      </c>
      <c r="M60" s="7" t="str">
        <f t="shared" si="19"/>
        <v xml:space="preserve"> </v>
      </c>
      <c r="N60" s="7" t="str">
        <f t="shared" si="6"/>
        <v/>
      </c>
      <c r="O60" s="57" t="str">
        <f t="shared" si="7"/>
        <v/>
      </c>
      <c r="P60" s="7" t="str">
        <f>IF($D$60="","","ml")</f>
        <v/>
      </c>
      <c r="Q60" s="26" t="str">
        <f>IFERROR(I60*$F$3,"")</f>
        <v/>
      </c>
      <c r="R60" s="26">
        <f t="shared" si="9"/>
        <v>0</v>
      </c>
      <c r="S60" s="76" t="str">
        <f t="shared" si="20"/>
        <v>N</v>
      </c>
      <c r="T60" s="26">
        <f t="shared" si="15"/>
        <v>0</v>
      </c>
      <c r="U60" s="26"/>
      <c r="V60" s="8"/>
      <c r="W60" s="7"/>
      <c r="X60" s="7"/>
    </row>
    <row r="61" spans="2:24">
      <c r="B61" s="26" t="s">
        <v>59</v>
      </c>
      <c r="C61" s="227"/>
      <c r="D61" s="63" t="str">
        <f>_xlfn.IFNA(IF($F$13-(VLOOKUP(B61,Percentages!$C$3:$I$60,2,FALSE))&gt;0,Adults!B61,""),"")</f>
        <v/>
      </c>
      <c r="E61" s="67" t="str">
        <f>IFERROR(IF(VLOOKUP($D61,Percentages!$C$62:$I$119,$F$13,FALSE)=0,"",VLOOKUP($D61,Percentages!$C$62:$I$119,$F$13,FALSE)),"")</f>
        <v/>
      </c>
      <c r="F61" s="66"/>
      <c r="G61" s="63" t="str">
        <f t="shared" si="16"/>
        <v/>
      </c>
      <c r="H61" s="63" t="str">
        <f t="shared" ref="H61:H66" si="25">IF($D$60="","","ml")</f>
        <v/>
      </c>
      <c r="I61" s="63" t="str">
        <f>IFERROR(MROUND(O61/$F$3,5),"")</f>
        <v/>
      </c>
      <c r="J61" s="63" t="str">
        <f t="shared" ref="J61:J66" si="26">IF($D$60="","","ml")</f>
        <v/>
      </c>
      <c r="K61" s="63" t="str">
        <f t="shared" si="18"/>
        <v/>
      </c>
      <c r="L61" s="63" t="str">
        <f t="shared" ref="L61:L66" si="27">IF($D$60="","","ml")</f>
        <v/>
      </c>
      <c r="M61" s="63" t="str">
        <f t="shared" si="19"/>
        <v xml:space="preserve"> </v>
      </c>
      <c r="N61" s="63" t="str">
        <f t="shared" si="6"/>
        <v/>
      </c>
      <c r="O61" s="65" t="str">
        <f t="shared" si="7"/>
        <v/>
      </c>
      <c r="P61" s="63" t="str">
        <f t="shared" ref="P61:P66" si="28">IF($D$60="","","ml")</f>
        <v/>
      </c>
      <c r="Q61" s="26" t="str">
        <f t="shared" ref="Q61:Q73" si="29">IFERROR(I61*$F$3,"")</f>
        <v/>
      </c>
      <c r="R61" s="26">
        <f t="shared" si="9"/>
        <v>0</v>
      </c>
      <c r="S61" s="76" t="str">
        <f t="shared" si="20"/>
        <v>N</v>
      </c>
      <c r="T61" s="26">
        <f t="shared" si="15"/>
        <v>0</v>
      </c>
      <c r="U61" s="26"/>
      <c r="V61" s="8"/>
      <c r="W61" s="7"/>
      <c r="X61" s="7"/>
    </row>
    <row r="62" spans="2:24">
      <c r="B62" s="26" t="s">
        <v>60</v>
      </c>
      <c r="C62" s="227"/>
      <c r="D62" s="7" t="str">
        <f>_xlfn.IFNA(IF($F$13-(VLOOKUP(B62,Percentages!$C$3:$I$60,2,FALSE))&gt;0,Adults!B62,""),"")</f>
        <v/>
      </c>
      <c r="E62" s="79" t="str">
        <f>IFERROR(IF(VLOOKUP($D62,Percentages!$C$62:$I$119,$F$13,FALSE)=0,"",VLOOKUP($D62,Percentages!$C$62:$I$119,$F$13,FALSE)),"")</f>
        <v/>
      </c>
      <c r="G62" s="7" t="str">
        <f t="shared" si="16"/>
        <v/>
      </c>
      <c r="H62" s="7" t="str">
        <f t="shared" si="25"/>
        <v/>
      </c>
      <c r="I62" s="7" t="str">
        <f t="shared" si="17"/>
        <v/>
      </c>
      <c r="J62" s="7" t="str">
        <f t="shared" si="26"/>
        <v/>
      </c>
      <c r="K62" s="7" t="str">
        <f t="shared" si="18"/>
        <v/>
      </c>
      <c r="L62" s="7" t="str">
        <f t="shared" si="27"/>
        <v/>
      </c>
      <c r="M62" s="7" t="str">
        <f t="shared" si="19"/>
        <v xml:space="preserve"> </v>
      </c>
      <c r="N62" s="7" t="str">
        <f t="shared" si="6"/>
        <v/>
      </c>
      <c r="O62" s="57" t="str">
        <f t="shared" si="7"/>
        <v/>
      </c>
      <c r="P62" s="7" t="str">
        <f t="shared" si="28"/>
        <v/>
      </c>
      <c r="Q62" s="26" t="str">
        <f t="shared" si="29"/>
        <v/>
      </c>
      <c r="R62" s="26">
        <f t="shared" si="9"/>
        <v>0</v>
      </c>
      <c r="S62" s="76" t="str">
        <f t="shared" si="20"/>
        <v>N</v>
      </c>
      <c r="T62" s="26">
        <f t="shared" si="15"/>
        <v>0</v>
      </c>
      <c r="U62" s="26"/>
      <c r="V62" s="8"/>
      <c r="W62" s="7"/>
      <c r="X62" s="7"/>
    </row>
    <row r="63" spans="2:24">
      <c r="B63" s="26" t="s">
        <v>61</v>
      </c>
      <c r="C63" s="227"/>
      <c r="D63" s="63" t="str">
        <f>_xlfn.IFNA(IF($F$13-(VLOOKUP(B63,Percentages!$C$3:$I$60,2,FALSE))&gt;0,Adults!B63,""),"")</f>
        <v/>
      </c>
      <c r="E63" s="67" t="str">
        <f>IFERROR(IF(VLOOKUP($D63,Percentages!$C$62:$I$119,$F$13,FALSE)=0,"",VLOOKUP($D63,Percentages!$C$62:$I$119,$F$13,FALSE)),"")</f>
        <v/>
      </c>
      <c r="F63" s="66"/>
      <c r="G63" s="63" t="str">
        <f t="shared" si="16"/>
        <v/>
      </c>
      <c r="H63" s="63" t="str">
        <f t="shared" si="25"/>
        <v/>
      </c>
      <c r="I63" s="63" t="str">
        <f t="shared" si="17"/>
        <v/>
      </c>
      <c r="J63" s="63" t="str">
        <f t="shared" si="26"/>
        <v/>
      </c>
      <c r="K63" s="63" t="str">
        <f t="shared" si="18"/>
        <v/>
      </c>
      <c r="L63" s="63" t="str">
        <f t="shared" si="27"/>
        <v/>
      </c>
      <c r="M63" s="63" t="str">
        <f t="shared" si="19"/>
        <v xml:space="preserve"> </v>
      </c>
      <c r="N63" s="63" t="str">
        <f t="shared" si="6"/>
        <v/>
      </c>
      <c r="O63" s="65" t="str">
        <f t="shared" si="7"/>
        <v/>
      </c>
      <c r="P63" s="63" t="str">
        <f t="shared" si="28"/>
        <v/>
      </c>
      <c r="Q63" s="26" t="str">
        <f t="shared" si="29"/>
        <v/>
      </c>
      <c r="R63" s="26">
        <f t="shared" si="9"/>
        <v>0</v>
      </c>
      <c r="S63" s="76" t="str">
        <f t="shared" si="20"/>
        <v>N</v>
      </c>
      <c r="T63" s="26">
        <f t="shared" si="15"/>
        <v>0</v>
      </c>
      <c r="U63" s="26"/>
      <c r="V63" s="8"/>
      <c r="W63" s="7"/>
      <c r="X63" s="7"/>
    </row>
    <row r="64" spans="2:24">
      <c r="B64" s="26" t="s">
        <v>62</v>
      </c>
      <c r="C64" s="227"/>
      <c r="D64" s="7" t="str">
        <f>_xlfn.IFNA(IF($F$13-(VLOOKUP(B64,Percentages!$C$3:$I$60,2,FALSE))&gt;0,Adults!B64,""),"")</f>
        <v/>
      </c>
      <c r="E64" s="79" t="str">
        <f>IFERROR(IF(VLOOKUP($D64,Percentages!$C$62:$I$119,$F$13,FALSE)=0,"",VLOOKUP($D64,Percentages!$C$62:$I$119,$F$13,FALSE)),"")</f>
        <v/>
      </c>
      <c r="G64" s="7" t="str">
        <f t="shared" si="16"/>
        <v/>
      </c>
      <c r="H64" s="7" t="str">
        <f t="shared" si="25"/>
        <v/>
      </c>
      <c r="I64" s="7" t="str">
        <f t="shared" si="17"/>
        <v/>
      </c>
      <c r="J64" s="7" t="str">
        <f t="shared" si="26"/>
        <v/>
      </c>
      <c r="K64" s="7" t="str">
        <f t="shared" si="18"/>
        <v/>
      </c>
      <c r="L64" s="7" t="str">
        <f t="shared" si="27"/>
        <v/>
      </c>
      <c r="M64" s="7" t="str">
        <f t="shared" si="19"/>
        <v xml:space="preserve"> </v>
      </c>
      <c r="N64" s="7" t="str">
        <f t="shared" si="6"/>
        <v/>
      </c>
      <c r="O64" s="57" t="str">
        <f t="shared" si="7"/>
        <v/>
      </c>
      <c r="P64" s="7" t="str">
        <f t="shared" si="28"/>
        <v/>
      </c>
      <c r="Q64" s="26" t="str">
        <f t="shared" si="29"/>
        <v/>
      </c>
      <c r="R64" s="26">
        <f t="shared" si="9"/>
        <v>0</v>
      </c>
      <c r="S64" s="76" t="str">
        <f t="shared" si="20"/>
        <v>N</v>
      </c>
      <c r="T64" s="26">
        <f t="shared" si="15"/>
        <v>0</v>
      </c>
      <c r="U64" s="26"/>
      <c r="V64" s="8"/>
      <c r="W64" s="7"/>
      <c r="X64" s="7"/>
    </row>
    <row r="65" spans="2:24">
      <c r="B65" s="26" t="s">
        <v>63</v>
      </c>
      <c r="C65" s="227"/>
      <c r="D65" s="63" t="str">
        <f>_xlfn.IFNA(IF($F$13-(VLOOKUP(B65,Percentages!$C$3:$I$60,2,FALSE))&gt;0,Adults!B65,""),"")</f>
        <v/>
      </c>
      <c r="E65" s="67" t="str">
        <f>IFERROR(IF(VLOOKUP($D65,Percentages!$C$62:$I$119,$F$13,FALSE)=0,"",VLOOKUP($D65,Percentages!$C$62:$I$119,$F$13,FALSE)),"")</f>
        <v/>
      </c>
      <c r="F65" s="66"/>
      <c r="G65" s="63" t="str">
        <f t="shared" si="16"/>
        <v/>
      </c>
      <c r="H65" s="63" t="str">
        <f t="shared" si="25"/>
        <v/>
      </c>
      <c r="I65" s="63" t="str">
        <f t="shared" si="17"/>
        <v/>
      </c>
      <c r="J65" s="63" t="str">
        <f t="shared" si="26"/>
        <v/>
      </c>
      <c r="K65" s="63" t="str">
        <f t="shared" si="18"/>
        <v/>
      </c>
      <c r="L65" s="63" t="str">
        <f t="shared" si="27"/>
        <v/>
      </c>
      <c r="M65" s="63" t="str">
        <f t="shared" si="19"/>
        <v xml:space="preserve"> </v>
      </c>
      <c r="N65" s="63" t="str">
        <f t="shared" si="6"/>
        <v/>
      </c>
      <c r="O65" s="65" t="str">
        <f t="shared" si="7"/>
        <v/>
      </c>
      <c r="P65" s="63" t="str">
        <f t="shared" si="28"/>
        <v/>
      </c>
      <c r="Q65" s="26" t="str">
        <f t="shared" si="29"/>
        <v/>
      </c>
      <c r="R65" s="26">
        <f t="shared" si="9"/>
        <v>0</v>
      </c>
      <c r="S65" s="76" t="str">
        <f t="shared" si="20"/>
        <v>N</v>
      </c>
      <c r="T65" s="26">
        <f t="shared" si="15"/>
        <v>0</v>
      </c>
      <c r="U65" s="26"/>
      <c r="V65" s="8"/>
      <c r="W65" s="7"/>
      <c r="X65" s="7"/>
    </row>
    <row r="66" spans="2:24">
      <c r="B66" s="26" t="s">
        <v>64</v>
      </c>
      <c r="C66" s="227"/>
      <c r="D66" s="7" t="str">
        <f>_xlfn.IFNA(IF($F$13-(VLOOKUP(B66,Percentages!$C$3:$I$60,2,FALSE))&gt;0,Adults!B66,""),"")</f>
        <v/>
      </c>
      <c r="E66" s="79" t="str">
        <f>IFERROR(IF(VLOOKUP($D66,Percentages!$C$62:$I$119,$F$13,FALSE)=0,"",VLOOKUP($D66,Percentages!$C$62:$I$119,$F$13,FALSE)),"")</f>
        <v/>
      </c>
      <c r="G66" s="7" t="str">
        <f t="shared" si="16"/>
        <v/>
      </c>
      <c r="H66" s="7" t="str">
        <f t="shared" si="25"/>
        <v/>
      </c>
      <c r="I66" s="7" t="str">
        <f t="shared" si="17"/>
        <v/>
      </c>
      <c r="J66" s="7" t="str">
        <f t="shared" si="26"/>
        <v/>
      </c>
      <c r="K66" s="7" t="str">
        <f t="shared" si="18"/>
        <v/>
      </c>
      <c r="L66" s="7" t="str">
        <f t="shared" si="27"/>
        <v/>
      </c>
      <c r="M66" s="7" t="str">
        <f t="shared" si="19"/>
        <v xml:space="preserve"> </v>
      </c>
      <c r="N66" s="7" t="str">
        <f t="shared" si="6"/>
        <v/>
      </c>
      <c r="O66" s="57" t="str">
        <f t="shared" si="7"/>
        <v/>
      </c>
      <c r="P66" s="7" t="str">
        <f t="shared" si="28"/>
        <v/>
      </c>
      <c r="Q66" s="26" t="str">
        <f t="shared" si="29"/>
        <v/>
      </c>
      <c r="R66" s="26">
        <f t="shared" si="9"/>
        <v>0</v>
      </c>
      <c r="S66" s="76" t="str">
        <f t="shared" si="20"/>
        <v>N</v>
      </c>
      <c r="T66" s="26">
        <f t="shared" si="15"/>
        <v>0</v>
      </c>
      <c r="U66" s="26"/>
      <c r="V66" s="8"/>
      <c r="W66" s="7"/>
      <c r="X66" s="7"/>
    </row>
    <row r="67" spans="2:24">
      <c r="B67" s="26" t="s">
        <v>65</v>
      </c>
      <c r="C67" s="277" t="str">
        <f>IF(D67="","","Week 8")</f>
        <v/>
      </c>
      <c r="D67" s="63" t="str">
        <f>_xlfn.IFNA(IF($F$13-(VLOOKUP(B67,Percentages!$C$3:$I$60,2,FALSE))&gt;0,Adults!B67,""),"")</f>
        <v/>
      </c>
      <c r="E67" s="67" t="str">
        <f>IFERROR(IF(VLOOKUP($D67,Percentages!$C$62:$I$119,$F$13,FALSE)=0,"",VLOOKUP($D67,Percentages!$C$62:$I$119,$F$13,FALSE)),"")</f>
        <v/>
      </c>
      <c r="F67" s="66"/>
      <c r="G67" s="63" t="str">
        <f t="shared" si="16"/>
        <v/>
      </c>
      <c r="H67" s="63" t="str">
        <f>IF($D$67="","","ml")</f>
        <v/>
      </c>
      <c r="I67" s="63" t="str">
        <f t="shared" si="17"/>
        <v/>
      </c>
      <c r="J67" s="63" t="str">
        <f>IF($D$67="","","ml")</f>
        <v/>
      </c>
      <c r="K67" s="63" t="str">
        <f t="shared" si="18"/>
        <v/>
      </c>
      <c r="L67" s="63" t="str">
        <f>IF($D$67="","","ml")</f>
        <v/>
      </c>
      <c r="M67" s="63" t="str">
        <f t="shared" si="19"/>
        <v xml:space="preserve"> </v>
      </c>
      <c r="N67" s="63" t="str">
        <f t="shared" si="6"/>
        <v/>
      </c>
      <c r="O67" s="65" t="str">
        <f t="shared" si="7"/>
        <v/>
      </c>
      <c r="P67" s="63" t="str">
        <f>IF($D$67="","","ml")</f>
        <v/>
      </c>
      <c r="Q67" s="26" t="str">
        <f t="shared" si="29"/>
        <v/>
      </c>
      <c r="R67" s="26">
        <f t="shared" si="9"/>
        <v>0</v>
      </c>
      <c r="S67" s="76" t="str">
        <f t="shared" si="20"/>
        <v>N</v>
      </c>
      <c r="T67" s="26">
        <f t="shared" si="15"/>
        <v>0</v>
      </c>
      <c r="U67" s="26"/>
      <c r="V67" s="7"/>
      <c r="W67" s="7"/>
      <c r="X67" s="7"/>
    </row>
    <row r="68" spans="2:24">
      <c r="B68" s="26" t="s">
        <v>66</v>
      </c>
      <c r="C68" s="277"/>
      <c r="D68" s="7" t="str">
        <f>_xlfn.IFNA(IF($F$13-(VLOOKUP(B68,Percentages!$C$3:$I$60,2,FALSE))&gt;0,Adults!B68,""),"")</f>
        <v/>
      </c>
      <c r="E68" s="79" t="str">
        <f>IFERROR(IF(VLOOKUP($D68,Percentages!$C$62:$I$119,$F$13,FALSE)=0,"",VLOOKUP($D68,Percentages!$C$62:$I$119,$F$13,FALSE)),"")</f>
        <v/>
      </c>
      <c r="G68" s="7" t="str">
        <f t="shared" si="16"/>
        <v/>
      </c>
      <c r="H68" s="7" t="str">
        <f t="shared" ref="H68:H73" si="30">IF($D$67="","","ml")</f>
        <v/>
      </c>
      <c r="I68" s="7" t="str">
        <f t="shared" si="17"/>
        <v/>
      </c>
      <c r="J68" s="7" t="str">
        <f t="shared" ref="J68:J73" si="31">IF($D$67="","","ml")</f>
        <v/>
      </c>
      <c r="K68" s="7" t="str">
        <f t="shared" si="18"/>
        <v/>
      </c>
      <c r="L68" s="7" t="str">
        <f t="shared" ref="L68:L73" si="32">IF($D$67="","","ml")</f>
        <v/>
      </c>
      <c r="M68" s="7" t="str">
        <f t="shared" si="19"/>
        <v xml:space="preserve"> </v>
      </c>
      <c r="N68" s="7" t="str">
        <f t="shared" si="6"/>
        <v/>
      </c>
      <c r="O68" s="57" t="str">
        <f t="shared" si="7"/>
        <v/>
      </c>
      <c r="P68" s="7" t="str">
        <f t="shared" ref="P68:P73" si="33">IF($D$67="","","ml")</f>
        <v/>
      </c>
      <c r="Q68" s="26" t="str">
        <f t="shared" si="29"/>
        <v/>
      </c>
      <c r="R68" s="26">
        <f t="shared" si="9"/>
        <v>0</v>
      </c>
      <c r="S68" s="76" t="str">
        <f t="shared" si="20"/>
        <v>N</v>
      </c>
      <c r="T68" s="26">
        <f t="shared" si="15"/>
        <v>0</v>
      </c>
      <c r="U68" s="26"/>
      <c r="V68" s="7"/>
      <c r="W68" s="7"/>
      <c r="X68" s="7"/>
    </row>
    <row r="69" spans="2:24">
      <c r="B69" s="26" t="s">
        <v>67</v>
      </c>
      <c r="C69" s="277"/>
      <c r="D69" s="63" t="str">
        <f>_xlfn.IFNA(IF($F$13-(VLOOKUP(B69,Percentages!$C$3:$I$60,2,FALSE))&gt;0,Adults!B69,""),"")</f>
        <v/>
      </c>
      <c r="E69" s="67" t="str">
        <f>IFERROR(IF(VLOOKUP($D69,Percentages!$C$62:$I$119,$F$13,FALSE)=0,"",VLOOKUP($D69,Percentages!$C$62:$I$119,$F$13,FALSE)),"")</f>
        <v/>
      </c>
      <c r="F69" s="66"/>
      <c r="G69" s="63" t="str">
        <f t="shared" si="16"/>
        <v/>
      </c>
      <c r="H69" s="63" t="str">
        <f t="shared" si="30"/>
        <v/>
      </c>
      <c r="I69" s="63" t="str">
        <f t="shared" si="17"/>
        <v/>
      </c>
      <c r="J69" s="63" t="str">
        <f t="shared" si="31"/>
        <v/>
      </c>
      <c r="K69" s="63" t="str">
        <f t="shared" si="18"/>
        <v/>
      </c>
      <c r="L69" s="63" t="str">
        <f t="shared" si="32"/>
        <v/>
      </c>
      <c r="M69" s="63" t="str">
        <f t="shared" si="19"/>
        <v xml:space="preserve"> </v>
      </c>
      <c r="N69" s="63" t="str">
        <f t="shared" si="6"/>
        <v/>
      </c>
      <c r="O69" s="65" t="str">
        <f t="shared" si="7"/>
        <v/>
      </c>
      <c r="P69" s="63" t="str">
        <f t="shared" si="33"/>
        <v/>
      </c>
      <c r="Q69" s="26" t="str">
        <f t="shared" si="29"/>
        <v/>
      </c>
      <c r="R69" s="26">
        <f t="shared" si="9"/>
        <v>0</v>
      </c>
      <c r="S69" s="76" t="str">
        <f t="shared" si="20"/>
        <v>N</v>
      </c>
      <c r="T69" s="26">
        <f t="shared" si="15"/>
        <v>0</v>
      </c>
      <c r="U69" s="26"/>
      <c r="V69" s="7"/>
      <c r="W69" s="7"/>
      <c r="X69" s="7"/>
    </row>
    <row r="70" spans="2:24">
      <c r="B70" s="26" t="s">
        <v>68</v>
      </c>
      <c r="C70" s="277"/>
      <c r="D70" s="7" t="str">
        <f>_xlfn.IFNA(IF($F$13-(VLOOKUP(B70,Percentages!$C$3:$I$60,2,FALSE))&gt;0,Adults!B70,""),"")</f>
        <v/>
      </c>
      <c r="E70" s="79" t="str">
        <f>IFERROR(IF(VLOOKUP($D70,Percentages!$C$62:$I$119,$F$13,FALSE)=0,"",VLOOKUP($D70,Percentages!$C$62:$I$119,$F$13,FALSE)),"")</f>
        <v/>
      </c>
      <c r="G70" s="7" t="str">
        <f t="shared" si="16"/>
        <v/>
      </c>
      <c r="H70" s="7" t="str">
        <f t="shared" si="30"/>
        <v/>
      </c>
      <c r="I70" s="7" t="str">
        <f t="shared" si="17"/>
        <v/>
      </c>
      <c r="J70" s="7" t="str">
        <f t="shared" si="31"/>
        <v/>
      </c>
      <c r="K70" s="7" t="str">
        <f t="shared" si="18"/>
        <v/>
      </c>
      <c r="L70" s="7" t="str">
        <f t="shared" si="32"/>
        <v/>
      </c>
      <c r="M70" s="7" t="str">
        <f t="shared" si="19"/>
        <v xml:space="preserve"> </v>
      </c>
      <c r="N70" s="7" t="str">
        <f t="shared" si="6"/>
        <v/>
      </c>
      <c r="O70" s="57" t="str">
        <f t="shared" si="7"/>
        <v/>
      </c>
      <c r="P70" s="7" t="str">
        <f t="shared" si="33"/>
        <v/>
      </c>
      <c r="Q70" s="26" t="str">
        <f t="shared" si="29"/>
        <v/>
      </c>
      <c r="R70" s="26">
        <f t="shared" si="9"/>
        <v>0</v>
      </c>
      <c r="S70" s="76" t="str">
        <f t="shared" si="20"/>
        <v>N</v>
      </c>
      <c r="T70" s="26">
        <f t="shared" si="15"/>
        <v>0</v>
      </c>
      <c r="U70" s="26"/>
      <c r="V70" s="7"/>
      <c r="W70" s="7"/>
      <c r="X70" s="7"/>
    </row>
    <row r="71" spans="2:24">
      <c r="B71" s="26" t="s">
        <v>69</v>
      </c>
      <c r="C71" s="277"/>
      <c r="D71" s="63" t="str">
        <f>_xlfn.IFNA(IF($F$13-(VLOOKUP(B71,Percentages!$C$3:$I$60,2,FALSE))&gt;0,Adults!B71,""),"")</f>
        <v/>
      </c>
      <c r="E71" s="67" t="str">
        <f>IFERROR(IF(VLOOKUP($D71,Percentages!$C$62:$I$119,$F$13,FALSE)=0,"",VLOOKUP($D71,Percentages!$C$62:$I$119,$F$13,FALSE)),"")</f>
        <v/>
      </c>
      <c r="F71" s="66"/>
      <c r="G71" s="63" t="str">
        <f t="shared" si="16"/>
        <v/>
      </c>
      <c r="H71" s="63" t="str">
        <f t="shared" si="30"/>
        <v/>
      </c>
      <c r="I71" s="63" t="str">
        <f t="shared" si="17"/>
        <v/>
      </c>
      <c r="J71" s="63" t="str">
        <f t="shared" si="31"/>
        <v/>
      </c>
      <c r="K71" s="63" t="str">
        <f t="shared" si="18"/>
        <v/>
      </c>
      <c r="L71" s="63" t="str">
        <f t="shared" si="32"/>
        <v/>
      </c>
      <c r="M71" s="63" t="str">
        <f t="shared" si="19"/>
        <v xml:space="preserve"> </v>
      </c>
      <c r="N71" s="63" t="str">
        <f t="shared" si="6"/>
        <v/>
      </c>
      <c r="O71" s="65" t="str">
        <f t="shared" si="7"/>
        <v/>
      </c>
      <c r="P71" s="63" t="str">
        <f t="shared" si="33"/>
        <v/>
      </c>
      <c r="Q71" s="26" t="str">
        <f t="shared" si="29"/>
        <v/>
      </c>
      <c r="R71" s="26">
        <f t="shared" si="9"/>
        <v>0</v>
      </c>
      <c r="S71" s="76" t="str">
        <f t="shared" si="20"/>
        <v>N</v>
      </c>
      <c r="T71" s="26">
        <f t="shared" si="15"/>
        <v>0</v>
      </c>
      <c r="U71" s="26"/>
      <c r="V71" s="7"/>
      <c r="W71" s="7"/>
      <c r="X71" s="7"/>
    </row>
    <row r="72" spans="2:24">
      <c r="B72" s="26" t="s">
        <v>70</v>
      </c>
      <c r="C72" s="277"/>
      <c r="D72" s="7" t="str">
        <f>_xlfn.IFNA(IF($F$13-(VLOOKUP(B72,Percentages!$C$3:$I$60,2,FALSE))&gt;0,Adults!B72,""),"")</f>
        <v/>
      </c>
      <c r="E72" s="79" t="str">
        <f>IFERROR(IF(VLOOKUP($D72,Percentages!$C$62:$I$119,$F$13,FALSE)=0,"",VLOOKUP($D72,Percentages!$C$62:$I$119,$F$13,FALSE)),"")</f>
        <v/>
      </c>
      <c r="G72" s="7" t="str">
        <f t="shared" si="16"/>
        <v/>
      </c>
      <c r="H72" s="7" t="str">
        <f t="shared" si="30"/>
        <v/>
      </c>
      <c r="I72" s="7" t="str">
        <f t="shared" si="17"/>
        <v/>
      </c>
      <c r="J72" s="7" t="str">
        <f t="shared" si="31"/>
        <v/>
      </c>
      <c r="K72" s="7" t="str">
        <f t="shared" si="18"/>
        <v/>
      </c>
      <c r="L72" s="7" t="str">
        <f t="shared" si="32"/>
        <v/>
      </c>
      <c r="M72" s="7" t="str">
        <f t="shared" si="19"/>
        <v xml:space="preserve"> </v>
      </c>
      <c r="N72" s="7" t="str">
        <f t="shared" si="6"/>
        <v/>
      </c>
      <c r="O72" s="57" t="str">
        <f t="shared" si="7"/>
        <v/>
      </c>
      <c r="P72" s="7" t="str">
        <f t="shared" si="33"/>
        <v/>
      </c>
      <c r="Q72" s="26" t="str">
        <f t="shared" si="29"/>
        <v/>
      </c>
      <c r="R72" s="26">
        <f t="shared" si="9"/>
        <v>0</v>
      </c>
      <c r="S72" s="76" t="str">
        <f t="shared" si="20"/>
        <v>N</v>
      </c>
      <c r="T72" s="26">
        <f t="shared" si="15"/>
        <v>0</v>
      </c>
      <c r="U72" s="26"/>
      <c r="V72" s="7"/>
      <c r="W72" s="7"/>
      <c r="X72" s="7"/>
    </row>
    <row r="73" spans="2:24">
      <c r="B73" s="26" t="s">
        <v>71</v>
      </c>
      <c r="C73" s="277"/>
      <c r="D73" s="63" t="str">
        <f>_xlfn.IFNA(IF($F$13-(VLOOKUP(B73,Percentages!$C$3:$I$60,2,FALSE))&gt;0,Adults!B73,""),"")</f>
        <v/>
      </c>
      <c r="E73" s="67" t="str">
        <f>IFERROR(IF(VLOOKUP($D73,Percentages!$C$62:$I$119,$F$13,FALSE)=0,"",VLOOKUP($D73,Percentages!$C$62:$I$119,$F$13,FALSE)),"")</f>
        <v/>
      </c>
      <c r="F73" s="66"/>
      <c r="G73" s="63" t="str">
        <f t="shared" si="16"/>
        <v/>
      </c>
      <c r="H73" s="63" t="str">
        <f t="shared" si="30"/>
        <v/>
      </c>
      <c r="I73" s="63" t="str">
        <f t="shared" si="17"/>
        <v/>
      </c>
      <c r="J73" s="63" t="str">
        <f t="shared" si="31"/>
        <v/>
      </c>
      <c r="K73" s="63" t="str">
        <f t="shared" si="18"/>
        <v/>
      </c>
      <c r="L73" s="63" t="str">
        <f t="shared" si="32"/>
        <v/>
      </c>
      <c r="M73" s="63" t="str">
        <f t="shared" si="19"/>
        <v xml:space="preserve"> </v>
      </c>
      <c r="N73" s="63" t="str">
        <f t="shared" si="6"/>
        <v/>
      </c>
      <c r="O73" s="65" t="str">
        <f t="shared" si="7"/>
        <v/>
      </c>
      <c r="P73" s="63" t="str">
        <f t="shared" si="33"/>
        <v/>
      </c>
      <c r="Q73" s="26" t="str">
        <f t="shared" si="29"/>
        <v/>
      </c>
      <c r="R73" s="26">
        <f t="shared" si="9"/>
        <v>0</v>
      </c>
      <c r="S73" s="76" t="str">
        <f t="shared" si="20"/>
        <v>N</v>
      </c>
      <c r="T73" s="26">
        <f t="shared" si="15"/>
        <v>0</v>
      </c>
      <c r="U73" s="26"/>
      <c r="V73" s="7"/>
      <c r="W73" s="7"/>
      <c r="X73" s="7"/>
    </row>
    <row r="74" spans="2:24">
      <c r="Q74" s="8"/>
      <c r="R74" s="8"/>
      <c r="S74" s="8"/>
      <c r="T74" s="8"/>
    </row>
  </sheetData>
  <sheetProtection algorithmName="SHA-512" hashValue="QKHyAGGpjuysECI7kRSyRjjHMRlfiE4+Fq9dwvAqidqTNc4E5ti3C+VXI/WZdyGIV6lxY/oRKpFqObONvT/T1Q==" saltValue="nNfS8MAAr/ElqLexbkTjNA==" spinCount="100000" sheet="1" objects="1" scenarios="1"/>
  <protectedRanges>
    <protectedRange sqref="E2:E7 E12:E14" name="Adult Calc Input"/>
  </protectedRanges>
  <dataConsolidate/>
  <mergeCells count="33">
    <mergeCell ref="C39:C45"/>
    <mergeCell ref="C46:C52"/>
    <mergeCell ref="C53:C59"/>
    <mergeCell ref="C60:C66"/>
    <mergeCell ref="C67:C73"/>
    <mergeCell ref="C32:C38"/>
    <mergeCell ref="Y5:Z5"/>
    <mergeCell ref="D4:D5"/>
    <mergeCell ref="E4:E5"/>
    <mergeCell ref="D6:D7"/>
    <mergeCell ref="E6:E7"/>
    <mergeCell ref="C18:C24"/>
    <mergeCell ref="C25:C31"/>
    <mergeCell ref="G17:H17"/>
    <mergeCell ref="I17:J17"/>
    <mergeCell ref="K17:L17"/>
    <mergeCell ref="M17:N17"/>
    <mergeCell ref="O17:P17"/>
    <mergeCell ref="A16:P16"/>
    <mergeCell ref="C12:D12"/>
    <mergeCell ref="C13:D13"/>
    <mergeCell ref="A1:P1"/>
    <mergeCell ref="B8:D8"/>
    <mergeCell ref="F8:I8"/>
    <mergeCell ref="C14:D14"/>
    <mergeCell ref="D2:D3"/>
    <mergeCell ref="E2:E3"/>
    <mergeCell ref="C2:C3"/>
    <mergeCell ref="B2:B3"/>
    <mergeCell ref="B4:B5"/>
    <mergeCell ref="C4:C5"/>
    <mergeCell ref="B6:B7"/>
    <mergeCell ref="C6:C7"/>
  </mergeCells>
  <conditionalFormatting sqref="G13:H13">
    <cfRule type="expression" dxfId="27" priority="2">
      <formula>$E$6&gt;0</formula>
    </cfRule>
  </conditionalFormatting>
  <conditionalFormatting sqref="F8">
    <cfRule type="expression" dxfId="26" priority="3">
      <formula>$E$4&gt;240</formula>
    </cfRule>
  </conditionalFormatting>
  <conditionalFormatting sqref="F5">
    <cfRule type="expression" dxfId="25" priority="30">
      <formula>#REF!&gt;0</formula>
    </cfRule>
  </conditionalFormatting>
  <conditionalFormatting sqref="F6">
    <cfRule type="expression" dxfId="24" priority="31">
      <formula>#REF!&gt;0</formula>
    </cfRule>
  </conditionalFormatting>
  <dataValidations xWindow="800" yWindow="525" count="2">
    <dataValidation type="list" allowBlank="1" showInputMessage="1" showErrorMessage="1" sqref="E2:E3" xr:uid="{B3C28216-77D4-469C-83E0-362D70C4B0BA}">
      <formula1>"3,4"</formula1>
    </dataValidation>
    <dataValidation allowBlank="1" showInputMessage="1" showErrorMessage="1" promptTitle="Please Note:" prompt="The recommended total intake of K.Vita must not exceed 2 packs (2 x 120ml)" sqref="J8:J9" xr:uid="{8831A832-9066-4EA6-9BB4-16A86DE034F8}"/>
  </dataValidations>
  <pageMargins left="0.7" right="0.7" top="0.75" bottom="0.75" header="0.3" footer="0.3"/>
  <pageSetup scale="62" orientation="landscape" r:id="rId1"/>
  <ignoredErrors>
    <ignoredError sqref="I46" formula="1"/>
  </ignoredErrors>
  <drawing r:id="rId2"/>
  <extLst>
    <ext xmlns:x14="http://schemas.microsoft.com/office/spreadsheetml/2009/9/main" uri="{CCE6A557-97BC-4b89-ADB6-D9C93CAAB3DF}">
      <x14:dataValidations xmlns:xm="http://schemas.microsoft.com/office/excel/2006/main" xWindow="800" yWindow="525" count="1">
        <x14:dataValidation type="list" allowBlank="1" showInputMessage="1" showErrorMessage="1" xr:uid="{381A2E21-2FB8-4BE6-86FC-EB3B86709334}">
          <x14:formula1>
            <xm:f>Percentages!$E$3:$I$3</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7A25-196A-40BD-842B-8FB7132D90CE}">
  <sheetPr codeName="Sheet3"/>
  <dimension ref="C3:P119"/>
  <sheetViews>
    <sheetView workbookViewId="0">
      <selection activeCell="J7" sqref="J7"/>
    </sheetView>
  </sheetViews>
  <sheetFormatPr defaultRowHeight="14.5"/>
  <cols>
    <col min="3" max="3" width="14.54296875" customWidth="1"/>
    <col min="4" max="4" width="19.54296875" bestFit="1" customWidth="1"/>
    <col min="5" max="9" width="9.54296875" customWidth="1"/>
    <col min="12" max="12" width="28" bestFit="1" customWidth="1"/>
    <col min="13" max="13" width="28.453125" customWidth="1"/>
  </cols>
  <sheetData>
    <row r="3" spans="3:16">
      <c r="C3" s="103" t="s">
        <v>77</v>
      </c>
      <c r="D3" s="108" t="s">
        <v>78</v>
      </c>
      <c r="E3" s="109">
        <v>4</v>
      </c>
      <c r="F3" s="109">
        <v>5</v>
      </c>
      <c r="G3" s="109">
        <v>6</v>
      </c>
      <c r="H3" s="109">
        <v>7</v>
      </c>
      <c r="I3" s="110">
        <v>8</v>
      </c>
      <c r="L3" t="s">
        <v>109</v>
      </c>
      <c r="M3" t="s">
        <v>107</v>
      </c>
      <c r="O3" t="s">
        <v>120</v>
      </c>
      <c r="P3" t="s">
        <v>106</v>
      </c>
    </row>
    <row r="4" spans="3:16" ht="13.4" customHeight="1">
      <c r="C4" s="30">
        <v>1</v>
      </c>
      <c r="D4" s="111">
        <v>2</v>
      </c>
      <c r="E4" s="31">
        <v>3</v>
      </c>
      <c r="F4" s="31">
        <v>4</v>
      </c>
      <c r="G4" s="32">
        <v>5</v>
      </c>
      <c r="H4" s="32">
        <v>6</v>
      </c>
      <c r="I4" s="112">
        <v>7</v>
      </c>
      <c r="L4">
        <v>1</v>
      </c>
      <c r="M4">
        <v>2</v>
      </c>
      <c r="O4">
        <v>1</v>
      </c>
      <c r="P4">
        <v>2</v>
      </c>
    </row>
    <row r="5" spans="3:16">
      <c r="C5" s="33" t="s">
        <v>16</v>
      </c>
      <c r="D5" s="113">
        <v>2</v>
      </c>
      <c r="E5" s="34">
        <v>0.05</v>
      </c>
      <c r="F5" s="34">
        <v>0.05</v>
      </c>
      <c r="G5" s="34">
        <v>0.05</v>
      </c>
      <c r="H5" s="34">
        <v>0.05</v>
      </c>
      <c r="I5" s="114">
        <v>0.05</v>
      </c>
    </row>
    <row r="6" spans="3:16">
      <c r="C6" s="35" t="s">
        <v>17</v>
      </c>
      <c r="D6" s="115">
        <v>2</v>
      </c>
      <c r="E6" s="36">
        <v>0.1</v>
      </c>
      <c r="F6" s="36">
        <v>0.1</v>
      </c>
      <c r="G6" s="36">
        <v>0.1</v>
      </c>
      <c r="H6" s="36">
        <v>0.1</v>
      </c>
      <c r="I6" s="116">
        <v>0.1</v>
      </c>
    </row>
    <row r="7" spans="3:16">
      <c r="C7" s="33" t="s">
        <v>18</v>
      </c>
      <c r="D7" s="113">
        <v>2</v>
      </c>
      <c r="E7" s="34">
        <v>0.1</v>
      </c>
      <c r="F7" s="34">
        <v>0.15</v>
      </c>
      <c r="G7" s="34">
        <v>0.15</v>
      </c>
      <c r="H7" s="34">
        <v>0.15</v>
      </c>
      <c r="I7" s="114">
        <v>0.15</v>
      </c>
    </row>
    <row r="8" spans="3:16">
      <c r="C8" s="35" t="s">
        <v>19</v>
      </c>
      <c r="D8" s="115">
        <v>2</v>
      </c>
      <c r="E8" s="36">
        <v>0.15</v>
      </c>
      <c r="F8" s="36">
        <v>0.2</v>
      </c>
      <c r="G8" s="36">
        <v>0.2</v>
      </c>
      <c r="H8" s="36">
        <v>0.2</v>
      </c>
      <c r="I8" s="116">
        <v>0.2</v>
      </c>
    </row>
    <row r="9" spans="3:16">
      <c r="C9" s="33" t="s">
        <v>20</v>
      </c>
      <c r="D9" s="113">
        <v>2</v>
      </c>
      <c r="E9" s="34">
        <v>0.2</v>
      </c>
      <c r="F9" s="34">
        <v>0.2</v>
      </c>
      <c r="G9" s="34">
        <v>0.2</v>
      </c>
      <c r="H9" s="34">
        <v>0.2</v>
      </c>
      <c r="I9" s="114">
        <v>0.2</v>
      </c>
    </row>
    <row r="10" spans="3:16">
      <c r="C10" s="35" t="s">
        <v>21</v>
      </c>
      <c r="D10" s="115">
        <v>2</v>
      </c>
      <c r="E10" s="36">
        <v>0.25</v>
      </c>
      <c r="F10" s="36">
        <v>0.2</v>
      </c>
      <c r="G10" s="36">
        <v>0.25</v>
      </c>
      <c r="H10" s="36">
        <v>0.2</v>
      </c>
      <c r="I10" s="116">
        <v>0.2</v>
      </c>
    </row>
    <row r="11" spans="3:16">
      <c r="C11" s="51" t="s">
        <v>22</v>
      </c>
      <c r="D11" s="113">
        <v>2</v>
      </c>
      <c r="E11" s="34">
        <v>0.25</v>
      </c>
      <c r="F11" s="34">
        <v>0.2</v>
      </c>
      <c r="G11" s="34">
        <v>0.25</v>
      </c>
      <c r="H11" s="34">
        <v>0.25</v>
      </c>
      <c r="I11" s="114">
        <v>0.25</v>
      </c>
    </row>
    <row r="12" spans="3:16">
      <c r="C12" s="35" t="s">
        <v>23</v>
      </c>
      <c r="D12" s="115">
        <v>2</v>
      </c>
      <c r="E12" s="36">
        <v>0.3</v>
      </c>
      <c r="F12" s="36">
        <v>0.25</v>
      </c>
      <c r="G12" s="36">
        <v>0.25</v>
      </c>
      <c r="H12" s="36">
        <v>0.25</v>
      </c>
      <c r="I12" s="116">
        <v>0.25</v>
      </c>
    </row>
    <row r="13" spans="3:16">
      <c r="C13" s="33" t="s">
        <v>24</v>
      </c>
      <c r="D13" s="113">
        <v>2</v>
      </c>
      <c r="E13" s="34">
        <v>0.3</v>
      </c>
      <c r="F13" s="34">
        <v>0.25</v>
      </c>
      <c r="G13" s="34">
        <v>0.3</v>
      </c>
      <c r="H13" s="34">
        <v>0.25</v>
      </c>
      <c r="I13" s="114">
        <v>0.25</v>
      </c>
    </row>
    <row r="14" spans="3:16">
      <c r="C14" s="35" t="s">
        <v>25</v>
      </c>
      <c r="D14" s="115">
        <v>2</v>
      </c>
      <c r="E14" s="36">
        <v>0.35</v>
      </c>
      <c r="F14" s="36">
        <v>0.3</v>
      </c>
      <c r="G14" s="36">
        <v>0.3</v>
      </c>
      <c r="H14" s="36">
        <v>0.3</v>
      </c>
      <c r="I14" s="116">
        <v>0.25</v>
      </c>
    </row>
    <row r="15" spans="3:16">
      <c r="C15" s="33" t="s">
        <v>26</v>
      </c>
      <c r="D15" s="113">
        <v>2</v>
      </c>
      <c r="E15" s="34">
        <v>0.4</v>
      </c>
      <c r="F15" s="34">
        <v>0.3</v>
      </c>
      <c r="G15" s="34">
        <v>0.3</v>
      </c>
      <c r="H15" s="34">
        <v>0.3</v>
      </c>
      <c r="I15" s="114">
        <v>0.3</v>
      </c>
    </row>
    <row r="16" spans="3:16">
      <c r="C16" s="35" t="s">
        <v>27</v>
      </c>
      <c r="D16" s="115">
        <v>2</v>
      </c>
      <c r="E16" s="36">
        <v>0.4</v>
      </c>
      <c r="F16" s="36">
        <v>0.35</v>
      </c>
      <c r="G16" s="36">
        <v>0.35</v>
      </c>
      <c r="H16" s="36">
        <v>0.3</v>
      </c>
      <c r="I16" s="116">
        <v>0.3</v>
      </c>
    </row>
    <row r="17" spans="3:9">
      <c r="C17" s="33" t="s">
        <v>28</v>
      </c>
      <c r="D17" s="113">
        <v>2</v>
      </c>
      <c r="E17" s="34">
        <v>0.45</v>
      </c>
      <c r="F17" s="34">
        <v>0.35</v>
      </c>
      <c r="G17" s="34">
        <v>0.35</v>
      </c>
      <c r="H17" s="34">
        <v>0.35</v>
      </c>
      <c r="I17" s="114">
        <v>0.3</v>
      </c>
    </row>
    <row r="18" spans="3:9">
      <c r="C18" s="52" t="s">
        <v>29</v>
      </c>
      <c r="D18" s="115">
        <v>2</v>
      </c>
      <c r="E18" s="36">
        <v>0.5</v>
      </c>
      <c r="F18" s="36">
        <v>0.4</v>
      </c>
      <c r="G18" s="36">
        <v>0.35</v>
      </c>
      <c r="H18" s="36">
        <v>0.35</v>
      </c>
      <c r="I18" s="116">
        <v>0.3</v>
      </c>
    </row>
    <row r="19" spans="3:9">
      <c r="C19" s="33" t="s">
        <v>30</v>
      </c>
      <c r="D19" s="113">
        <v>2</v>
      </c>
      <c r="E19" s="34">
        <v>0.6</v>
      </c>
      <c r="F19" s="34">
        <v>0.4</v>
      </c>
      <c r="G19" s="34">
        <v>0.4</v>
      </c>
      <c r="H19" s="34">
        <v>0.35</v>
      </c>
      <c r="I19" s="114">
        <v>0.35</v>
      </c>
    </row>
    <row r="20" spans="3:9">
      <c r="C20" s="35" t="s">
        <v>31</v>
      </c>
      <c r="D20" s="115">
        <v>2</v>
      </c>
      <c r="E20" s="36">
        <v>0.6</v>
      </c>
      <c r="F20" s="36">
        <v>0.45</v>
      </c>
      <c r="G20" s="36">
        <v>0.4</v>
      </c>
      <c r="H20" s="36">
        <v>0.4</v>
      </c>
      <c r="I20" s="116">
        <v>0.35</v>
      </c>
    </row>
    <row r="21" spans="3:9">
      <c r="C21" s="33" t="s">
        <v>32</v>
      </c>
      <c r="D21" s="113">
        <v>2</v>
      </c>
      <c r="E21" s="34">
        <v>0.65</v>
      </c>
      <c r="F21" s="34">
        <v>0.45</v>
      </c>
      <c r="G21" s="34">
        <v>0.4</v>
      </c>
      <c r="H21" s="34">
        <v>0.4</v>
      </c>
      <c r="I21" s="114">
        <v>0.35</v>
      </c>
    </row>
    <row r="22" spans="3:9">
      <c r="C22" s="35" t="s">
        <v>33</v>
      </c>
      <c r="D22" s="115">
        <v>2</v>
      </c>
      <c r="E22" s="36">
        <v>0.65</v>
      </c>
      <c r="F22" s="36">
        <v>0.5</v>
      </c>
      <c r="G22" s="36">
        <v>0.45</v>
      </c>
      <c r="H22" s="36">
        <v>0.4</v>
      </c>
      <c r="I22" s="116">
        <v>0.35</v>
      </c>
    </row>
    <row r="23" spans="3:9">
      <c r="C23" s="33" t="s">
        <v>34</v>
      </c>
      <c r="D23" s="113">
        <v>2</v>
      </c>
      <c r="E23" s="34">
        <v>0.7</v>
      </c>
      <c r="F23" s="34">
        <v>0.5</v>
      </c>
      <c r="G23" s="34">
        <v>0.45</v>
      </c>
      <c r="H23" s="34">
        <v>0.45</v>
      </c>
      <c r="I23" s="114">
        <v>0.4</v>
      </c>
    </row>
    <row r="24" spans="3:9">
      <c r="C24" s="35" t="s">
        <v>35</v>
      </c>
      <c r="D24" s="115">
        <v>2</v>
      </c>
      <c r="E24" s="36">
        <v>0.7</v>
      </c>
      <c r="F24" s="36">
        <v>0.55000000000000004</v>
      </c>
      <c r="G24" s="36">
        <v>0.45</v>
      </c>
      <c r="H24" s="36">
        <v>0.45</v>
      </c>
      <c r="I24" s="116">
        <v>0.4</v>
      </c>
    </row>
    <row r="25" spans="3:9">
      <c r="C25" s="51" t="s">
        <v>36</v>
      </c>
      <c r="D25" s="113">
        <v>2</v>
      </c>
      <c r="E25" s="34">
        <v>0.75</v>
      </c>
      <c r="F25" s="34">
        <v>0.6</v>
      </c>
      <c r="G25" s="34">
        <v>0.5</v>
      </c>
      <c r="H25" s="34">
        <v>0.45</v>
      </c>
      <c r="I25" s="114">
        <v>0.4</v>
      </c>
    </row>
    <row r="26" spans="3:9">
      <c r="C26" s="35" t="s">
        <v>37</v>
      </c>
      <c r="D26" s="115">
        <v>2</v>
      </c>
      <c r="E26" s="36">
        <v>0.8</v>
      </c>
      <c r="F26" s="36">
        <v>0.6</v>
      </c>
      <c r="G26" s="36">
        <v>0.5</v>
      </c>
      <c r="H26" s="36">
        <v>0.5</v>
      </c>
      <c r="I26" s="116">
        <v>0.4</v>
      </c>
    </row>
    <row r="27" spans="3:9">
      <c r="C27" s="33" t="s">
        <v>38</v>
      </c>
      <c r="D27" s="113">
        <v>2</v>
      </c>
      <c r="E27" s="34">
        <v>0.8</v>
      </c>
      <c r="F27" s="34">
        <v>0.64</v>
      </c>
      <c r="G27" s="34">
        <v>0.55000000000000004</v>
      </c>
      <c r="H27" s="34">
        <v>0.5</v>
      </c>
      <c r="I27" s="114">
        <v>0.45</v>
      </c>
    </row>
    <row r="28" spans="3:9">
      <c r="C28" s="35" t="s">
        <v>39</v>
      </c>
      <c r="D28" s="115">
        <v>2</v>
      </c>
      <c r="E28" s="36">
        <v>0.85</v>
      </c>
      <c r="F28" s="36">
        <v>0.65</v>
      </c>
      <c r="G28" s="36">
        <v>0.55000000000000004</v>
      </c>
      <c r="H28" s="36">
        <v>0.5</v>
      </c>
      <c r="I28" s="116">
        <v>0.45</v>
      </c>
    </row>
    <row r="29" spans="3:9">
      <c r="C29" s="33" t="s">
        <v>40</v>
      </c>
      <c r="D29" s="113">
        <v>2</v>
      </c>
      <c r="E29" s="34">
        <v>0.9</v>
      </c>
      <c r="F29" s="34">
        <v>0.7</v>
      </c>
      <c r="G29" s="34">
        <v>0.55000000000000004</v>
      </c>
      <c r="H29" s="34">
        <v>0.55000000000000004</v>
      </c>
      <c r="I29" s="114">
        <v>0.45</v>
      </c>
    </row>
    <row r="30" spans="3:9">
      <c r="C30" s="35" t="s">
        <v>41</v>
      </c>
      <c r="D30" s="115">
        <v>2</v>
      </c>
      <c r="E30" s="36">
        <v>0.9</v>
      </c>
      <c r="F30" s="36">
        <v>0.7</v>
      </c>
      <c r="G30" s="36">
        <v>0.6</v>
      </c>
      <c r="H30" s="36">
        <v>0.55000000000000004</v>
      </c>
      <c r="I30" s="116">
        <v>0.45</v>
      </c>
    </row>
    <row r="31" spans="3:9">
      <c r="C31" s="33" t="s">
        <v>42</v>
      </c>
      <c r="D31" s="113">
        <v>2</v>
      </c>
      <c r="E31" s="34">
        <v>0.95</v>
      </c>
      <c r="F31" s="34">
        <v>0.75</v>
      </c>
      <c r="G31" s="34">
        <v>0.6</v>
      </c>
      <c r="H31" s="34">
        <v>0.55000000000000004</v>
      </c>
      <c r="I31" s="114">
        <v>0.5</v>
      </c>
    </row>
    <row r="32" spans="3:9">
      <c r="C32" s="52" t="s">
        <v>43</v>
      </c>
      <c r="D32" s="115">
        <v>2</v>
      </c>
      <c r="E32" s="36">
        <v>1</v>
      </c>
      <c r="F32" s="36">
        <v>0.8</v>
      </c>
      <c r="G32" s="36">
        <v>0.65</v>
      </c>
      <c r="H32" s="36">
        <v>0.6</v>
      </c>
      <c r="I32" s="116">
        <v>0.5</v>
      </c>
    </row>
    <row r="33" spans="3:9">
      <c r="C33" s="33" t="s">
        <v>44</v>
      </c>
      <c r="D33" s="113">
        <v>3</v>
      </c>
      <c r="E33" s="38"/>
      <c r="F33" s="34">
        <v>0.8</v>
      </c>
      <c r="G33" s="34">
        <v>0.65</v>
      </c>
      <c r="H33" s="34">
        <v>0.6</v>
      </c>
      <c r="I33" s="114">
        <v>0.5</v>
      </c>
    </row>
    <row r="34" spans="3:9">
      <c r="C34" s="35" t="s">
        <v>45</v>
      </c>
      <c r="D34" s="115">
        <v>3</v>
      </c>
      <c r="E34" s="39"/>
      <c r="F34" s="36">
        <v>0.85</v>
      </c>
      <c r="G34" s="36">
        <v>0.7</v>
      </c>
      <c r="H34" s="36">
        <v>0.6</v>
      </c>
      <c r="I34" s="116">
        <v>0.55000000000000004</v>
      </c>
    </row>
    <row r="35" spans="3:9">
      <c r="C35" s="33" t="s">
        <v>46</v>
      </c>
      <c r="D35" s="113">
        <v>3</v>
      </c>
      <c r="E35" s="38"/>
      <c r="F35" s="34">
        <v>0.85</v>
      </c>
      <c r="G35" s="34">
        <v>0.7</v>
      </c>
      <c r="H35" s="34">
        <v>0.65</v>
      </c>
      <c r="I35" s="114">
        <v>0.55000000000000004</v>
      </c>
    </row>
    <row r="36" spans="3:9">
      <c r="C36" s="35" t="s">
        <v>47</v>
      </c>
      <c r="D36" s="115">
        <v>3</v>
      </c>
      <c r="E36" s="39"/>
      <c r="F36" s="36">
        <v>0.9</v>
      </c>
      <c r="G36" s="36">
        <v>0.75</v>
      </c>
      <c r="H36" s="36">
        <v>0.65</v>
      </c>
      <c r="I36" s="116">
        <v>0.55000000000000004</v>
      </c>
    </row>
    <row r="37" spans="3:9">
      <c r="C37" s="33" t="s">
        <v>48</v>
      </c>
      <c r="D37" s="113">
        <v>3</v>
      </c>
      <c r="E37" s="38"/>
      <c r="F37" s="34">
        <v>0.9</v>
      </c>
      <c r="G37" s="34">
        <v>0.75</v>
      </c>
      <c r="H37" s="34">
        <v>0.65</v>
      </c>
      <c r="I37" s="114">
        <v>0.6</v>
      </c>
    </row>
    <row r="38" spans="3:9">
      <c r="C38" s="35" t="s">
        <v>49</v>
      </c>
      <c r="D38" s="115">
        <v>3</v>
      </c>
      <c r="E38" s="39"/>
      <c r="F38" s="36">
        <v>0.95</v>
      </c>
      <c r="G38" s="36">
        <v>0.8</v>
      </c>
      <c r="H38" s="36">
        <v>0.7</v>
      </c>
      <c r="I38" s="116">
        <v>0.6</v>
      </c>
    </row>
    <row r="39" spans="3:9">
      <c r="C39" s="40" t="s">
        <v>50</v>
      </c>
      <c r="D39" s="113">
        <v>3</v>
      </c>
      <c r="E39" s="38"/>
      <c r="F39" s="34">
        <v>1</v>
      </c>
      <c r="G39" s="34">
        <v>0.8</v>
      </c>
      <c r="H39" s="34">
        <v>0.7</v>
      </c>
      <c r="I39" s="114">
        <v>0.6</v>
      </c>
    </row>
    <row r="40" spans="3:9">
      <c r="C40" s="35" t="s">
        <v>51</v>
      </c>
      <c r="D40" s="115">
        <v>4</v>
      </c>
      <c r="E40" s="39"/>
      <c r="F40" s="39"/>
      <c r="G40" s="36">
        <v>0.85</v>
      </c>
      <c r="H40" s="36">
        <v>0.7</v>
      </c>
      <c r="I40" s="116">
        <v>0.65</v>
      </c>
    </row>
    <row r="41" spans="3:9">
      <c r="C41" s="33" t="s">
        <v>52</v>
      </c>
      <c r="D41" s="113">
        <v>4</v>
      </c>
      <c r="E41" s="38"/>
      <c r="F41" s="38"/>
      <c r="G41" s="34">
        <v>0.85</v>
      </c>
      <c r="H41" s="34">
        <v>0.75</v>
      </c>
      <c r="I41" s="114">
        <v>0.65</v>
      </c>
    </row>
    <row r="42" spans="3:9">
      <c r="C42" s="35" t="s">
        <v>53</v>
      </c>
      <c r="D42" s="115">
        <v>4</v>
      </c>
      <c r="E42" s="39"/>
      <c r="F42" s="39"/>
      <c r="G42" s="36">
        <v>0.9</v>
      </c>
      <c r="H42" s="36">
        <v>0.75</v>
      </c>
      <c r="I42" s="116">
        <v>0.65</v>
      </c>
    </row>
    <row r="43" spans="3:9">
      <c r="C43" s="33" t="s">
        <v>54</v>
      </c>
      <c r="D43" s="113">
        <v>4</v>
      </c>
      <c r="E43" s="38"/>
      <c r="F43" s="38"/>
      <c r="G43" s="34">
        <v>0.9</v>
      </c>
      <c r="H43" s="34">
        <v>0.75</v>
      </c>
      <c r="I43" s="114">
        <v>0.7</v>
      </c>
    </row>
    <row r="44" spans="3:9">
      <c r="C44" s="35" t="s">
        <v>55</v>
      </c>
      <c r="D44" s="115">
        <v>4</v>
      </c>
      <c r="E44" s="39"/>
      <c r="F44" s="39"/>
      <c r="G44" s="36">
        <v>0.95</v>
      </c>
      <c r="H44" s="36">
        <v>0.8</v>
      </c>
      <c r="I44" s="116">
        <v>0.7</v>
      </c>
    </row>
    <row r="45" spans="3:9">
      <c r="C45" s="33" t="s">
        <v>56</v>
      </c>
      <c r="D45" s="113">
        <v>4</v>
      </c>
      <c r="E45" s="38"/>
      <c r="F45" s="38"/>
      <c r="G45" s="34">
        <v>0.95</v>
      </c>
      <c r="H45" s="34">
        <v>0.8</v>
      </c>
      <c r="I45" s="114">
        <v>0.7</v>
      </c>
    </row>
    <row r="46" spans="3:9">
      <c r="C46" s="37" t="s">
        <v>57</v>
      </c>
      <c r="D46" s="115">
        <v>4</v>
      </c>
      <c r="E46" s="39"/>
      <c r="F46" s="39"/>
      <c r="G46" s="36">
        <v>1</v>
      </c>
      <c r="H46" s="36">
        <v>0.8</v>
      </c>
      <c r="I46" s="116">
        <v>0.75</v>
      </c>
    </row>
    <row r="47" spans="3:9">
      <c r="C47" s="33" t="s">
        <v>58</v>
      </c>
      <c r="D47" s="113">
        <v>5</v>
      </c>
      <c r="E47" s="38"/>
      <c r="F47" s="38"/>
      <c r="G47" s="34"/>
      <c r="H47" s="34">
        <v>0.9</v>
      </c>
      <c r="I47" s="114">
        <v>0.75</v>
      </c>
    </row>
    <row r="48" spans="3:9">
      <c r="C48" s="35" t="s">
        <v>59</v>
      </c>
      <c r="D48" s="115">
        <v>5</v>
      </c>
      <c r="E48" s="39"/>
      <c r="F48" s="39"/>
      <c r="G48" s="36"/>
      <c r="H48" s="36">
        <v>0.9</v>
      </c>
      <c r="I48" s="116">
        <v>0.75</v>
      </c>
    </row>
    <row r="49" spans="3:9">
      <c r="C49" s="33" t="s">
        <v>60</v>
      </c>
      <c r="D49" s="113">
        <v>5</v>
      </c>
      <c r="E49" s="38"/>
      <c r="F49" s="38"/>
      <c r="G49" s="34"/>
      <c r="H49" s="34">
        <v>0.9</v>
      </c>
      <c r="I49" s="114">
        <v>0.8</v>
      </c>
    </row>
    <row r="50" spans="3:9">
      <c r="C50" s="35" t="s">
        <v>61</v>
      </c>
      <c r="D50" s="115">
        <v>5</v>
      </c>
      <c r="E50" s="39"/>
      <c r="F50" s="39"/>
      <c r="G50" s="36"/>
      <c r="H50" s="36">
        <v>0.95</v>
      </c>
      <c r="I50" s="116">
        <v>0.8</v>
      </c>
    </row>
    <row r="51" spans="3:9">
      <c r="C51" s="33" t="s">
        <v>62</v>
      </c>
      <c r="D51" s="113">
        <v>5</v>
      </c>
      <c r="E51" s="38"/>
      <c r="F51" s="38"/>
      <c r="G51" s="34"/>
      <c r="H51" s="34">
        <v>0.95</v>
      </c>
      <c r="I51" s="114">
        <v>0.8</v>
      </c>
    </row>
    <row r="52" spans="3:9">
      <c r="C52" s="35" t="s">
        <v>63</v>
      </c>
      <c r="D52" s="115">
        <v>5</v>
      </c>
      <c r="E52" s="39"/>
      <c r="F52" s="39"/>
      <c r="G52" s="36"/>
      <c r="H52" s="36">
        <v>0.95</v>
      </c>
      <c r="I52" s="116">
        <v>0.85</v>
      </c>
    </row>
    <row r="53" spans="3:9">
      <c r="C53" s="40" t="s">
        <v>64</v>
      </c>
      <c r="D53" s="113">
        <v>5</v>
      </c>
      <c r="E53" s="38"/>
      <c r="F53" s="38"/>
      <c r="G53" s="34"/>
      <c r="H53" s="34">
        <v>1</v>
      </c>
      <c r="I53" s="114">
        <v>0.85</v>
      </c>
    </row>
    <row r="54" spans="3:9">
      <c r="C54" s="35" t="s">
        <v>65</v>
      </c>
      <c r="D54" s="115">
        <v>6</v>
      </c>
      <c r="E54" s="39"/>
      <c r="F54" s="39"/>
      <c r="G54" s="36"/>
      <c r="H54" s="36"/>
      <c r="I54" s="116">
        <v>0.85</v>
      </c>
    </row>
    <row r="55" spans="3:9">
      <c r="C55" s="33" t="s">
        <v>66</v>
      </c>
      <c r="D55" s="113">
        <v>6</v>
      </c>
      <c r="E55" s="38"/>
      <c r="F55" s="38"/>
      <c r="G55" s="34"/>
      <c r="H55" s="34"/>
      <c r="I55" s="114">
        <v>0.9</v>
      </c>
    </row>
    <row r="56" spans="3:9">
      <c r="C56" s="35" t="s">
        <v>67</v>
      </c>
      <c r="D56" s="115">
        <v>6</v>
      </c>
      <c r="E56" s="39"/>
      <c r="F56" s="39"/>
      <c r="G56" s="36"/>
      <c r="H56" s="36"/>
      <c r="I56" s="116">
        <v>0.9</v>
      </c>
    </row>
    <row r="57" spans="3:9">
      <c r="C57" s="33" t="s">
        <v>68</v>
      </c>
      <c r="D57" s="113">
        <v>6</v>
      </c>
      <c r="E57" s="38"/>
      <c r="F57" s="38"/>
      <c r="G57" s="34"/>
      <c r="H57" s="34"/>
      <c r="I57" s="114">
        <v>0.9</v>
      </c>
    </row>
    <row r="58" spans="3:9">
      <c r="C58" s="35" t="s">
        <v>69</v>
      </c>
      <c r="D58" s="115">
        <v>6</v>
      </c>
      <c r="E58" s="39"/>
      <c r="F58" s="39"/>
      <c r="G58" s="36"/>
      <c r="H58" s="36"/>
      <c r="I58" s="116">
        <v>0.95</v>
      </c>
    </row>
    <row r="59" spans="3:9">
      <c r="C59" s="33" t="s">
        <v>70</v>
      </c>
      <c r="D59" s="113">
        <v>6</v>
      </c>
      <c r="E59" s="38"/>
      <c r="F59" s="38"/>
      <c r="G59" s="34"/>
      <c r="H59" s="34"/>
      <c r="I59" s="114">
        <v>0.95</v>
      </c>
    </row>
    <row r="60" spans="3:9">
      <c r="C60" s="41" t="s">
        <v>71</v>
      </c>
      <c r="D60" s="117">
        <v>6</v>
      </c>
      <c r="E60" s="29"/>
      <c r="F60" s="29"/>
      <c r="G60" s="42"/>
      <c r="H60" s="42"/>
      <c r="I60" s="118">
        <v>1</v>
      </c>
    </row>
    <row r="62" spans="3:9">
      <c r="C62" s="103" t="s">
        <v>145</v>
      </c>
      <c r="D62" s="108" t="s">
        <v>78</v>
      </c>
      <c r="E62" s="109">
        <v>4</v>
      </c>
      <c r="F62" s="109">
        <v>5</v>
      </c>
      <c r="G62" s="109">
        <v>6</v>
      </c>
      <c r="H62" s="109">
        <v>7</v>
      </c>
      <c r="I62" s="110">
        <v>8</v>
      </c>
    </row>
    <row r="63" spans="3:9">
      <c r="C63" s="30">
        <v>1</v>
      </c>
      <c r="D63" s="111">
        <v>2</v>
      </c>
      <c r="E63" s="31">
        <v>3</v>
      </c>
      <c r="F63" s="31">
        <v>4</v>
      </c>
      <c r="G63" s="32">
        <v>5</v>
      </c>
      <c r="H63" s="32">
        <v>6</v>
      </c>
      <c r="I63" s="112">
        <v>7</v>
      </c>
    </row>
    <row r="64" spans="3:9">
      <c r="C64" s="33" t="s">
        <v>16</v>
      </c>
      <c r="D64" s="113">
        <v>2</v>
      </c>
      <c r="E64" s="34">
        <v>0.1</v>
      </c>
      <c r="F64" s="34">
        <v>0.1</v>
      </c>
      <c r="G64" s="34">
        <v>0.1</v>
      </c>
      <c r="H64" s="34">
        <v>0.1</v>
      </c>
      <c r="I64" s="114">
        <v>0.1</v>
      </c>
    </row>
    <row r="65" spans="3:9">
      <c r="C65" s="35" t="s">
        <v>17</v>
      </c>
      <c r="D65" s="115">
        <v>2</v>
      </c>
      <c r="E65" s="36">
        <v>0.1</v>
      </c>
      <c r="F65" s="36">
        <v>0.1</v>
      </c>
      <c r="G65" s="36">
        <v>0.1</v>
      </c>
      <c r="H65" s="36">
        <v>0.1</v>
      </c>
      <c r="I65" s="116">
        <v>0.1</v>
      </c>
    </row>
    <row r="66" spans="3:9">
      <c r="C66" s="33" t="s">
        <v>18</v>
      </c>
      <c r="D66" s="113">
        <v>2</v>
      </c>
      <c r="E66" s="34">
        <v>0.1</v>
      </c>
      <c r="F66" s="34">
        <v>0.15</v>
      </c>
      <c r="G66" s="34">
        <v>0.15</v>
      </c>
      <c r="H66" s="34">
        <v>0.15</v>
      </c>
      <c r="I66" s="114">
        <v>0.15</v>
      </c>
    </row>
    <row r="67" spans="3:9">
      <c r="C67" s="35" t="s">
        <v>19</v>
      </c>
      <c r="D67" s="115">
        <v>2</v>
      </c>
      <c r="E67" s="36">
        <v>0.15</v>
      </c>
      <c r="F67" s="36">
        <v>0.2</v>
      </c>
      <c r="G67" s="36">
        <v>0.2</v>
      </c>
      <c r="H67" s="36">
        <v>0.2</v>
      </c>
      <c r="I67" s="116">
        <v>0.2</v>
      </c>
    </row>
    <row r="68" spans="3:9">
      <c r="C68" s="33" t="s">
        <v>20</v>
      </c>
      <c r="D68" s="113">
        <v>2</v>
      </c>
      <c r="E68" s="34">
        <v>0.2</v>
      </c>
      <c r="F68" s="34">
        <v>0.2</v>
      </c>
      <c r="G68" s="34">
        <v>0.2</v>
      </c>
      <c r="H68" s="34">
        <v>0.2</v>
      </c>
      <c r="I68" s="114">
        <v>0.2</v>
      </c>
    </row>
    <row r="69" spans="3:9">
      <c r="C69" s="35" t="s">
        <v>21</v>
      </c>
      <c r="D69" s="115">
        <v>2</v>
      </c>
      <c r="E69" s="36">
        <v>0.25</v>
      </c>
      <c r="F69" s="36">
        <v>0.2</v>
      </c>
      <c r="G69" s="36">
        <v>0.25</v>
      </c>
      <c r="H69" s="36">
        <v>0.2</v>
      </c>
      <c r="I69" s="116">
        <v>0.2</v>
      </c>
    </row>
    <row r="70" spans="3:9">
      <c r="C70" s="51" t="s">
        <v>22</v>
      </c>
      <c r="D70" s="113">
        <v>2</v>
      </c>
      <c r="E70" s="34">
        <v>0.25</v>
      </c>
      <c r="F70" s="34">
        <v>0.2</v>
      </c>
      <c r="G70" s="34">
        <v>0.25</v>
      </c>
      <c r="H70" s="34">
        <v>0.25</v>
      </c>
      <c r="I70" s="114">
        <v>0.25</v>
      </c>
    </row>
    <row r="71" spans="3:9">
      <c r="C71" s="35" t="s">
        <v>23</v>
      </c>
      <c r="D71" s="115">
        <v>2</v>
      </c>
      <c r="E71" s="36">
        <v>0.3</v>
      </c>
      <c r="F71" s="36">
        <v>0.25</v>
      </c>
      <c r="G71" s="36">
        <v>0.25</v>
      </c>
      <c r="H71" s="36">
        <v>0.25</v>
      </c>
      <c r="I71" s="116">
        <v>0.25</v>
      </c>
    </row>
    <row r="72" spans="3:9">
      <c r="C72" s="33" t="s">
        <v>24</v>
      </c>
      <c r="D72" s="113">
        <v>2</v>
      </c>
      <c r="E72" s="34">
        <v>0.3</v>
      </c>
      <c r="F72" s="34">
        <v>0.25</v>
      </c>
      <c r="G72" s="34">
        <v>0.3</v>
      </c>
      <c r="H72" s="34">
        <v>0.25</v>
      </c>
      <c r="I72" s="114">
        <v>0.25</v>
      </c>
    </row>
    <row r="73" spans="3:9">
      <c r="C73" s="35" t="s">
        <v>25</v>
      </c>
      <c r="D73" s="115">
        <v>2</v>
      </c>
      <c r="E73" s="36">
        <v>0.35</v>
      </c>
      <c r="F73" s="36">
        <v>0.3</v>
      </c>
      <c r="G73" s="36">
        <v>0.3</v>
      </c>
      <c r="H73" s="36">
        <v>0.3</v>
      </c>
      <c r="I73" s="116">
        <v>0.25</v>
      </c>
    </row>
    <row r="74" spans="3:9">
      <c r="C74" s="33" t="s">
        <v>26</v>
      </c>
      <c r="D74" s="113">
        <v>2</v>
      </c>
      <c r="E74" s="34">
        <v>0.4</v>
      </c>
      <c r="F74" s="34">
        <v>0.3</v>
      </c>
      <c r="G74" s="34">
        <v>0.3</v>
      </c>
      <c r="H74" s="34">
        <v>0.3</v>
      </c>
      <c r="I74" s="114">
        <v>0.3</v>
      </c>
    </row>
    <row r="75" spans="3:9">
      <c r="C75" s="35" t="s">
        <v>27</v>
      </c>
      <c r="D75" s="115">
        <v>2</v>
      </c>
      <c r="E75" s="36">
        <v>0.4</v>
      </c>
      <c r="F75" s="36">
        <v>0.35</v>
      </c>
      <c r="G75" s="36">
        <v>0.35</v>
      </c>
      <c r="H75" s="36">
        <v>0.3</v>
      </c>
      <c r="I75" s="116">
        <v>0.3</v>
      </c>
    </row>
    <row r="76" spans="3:9">
      <c r="C76" s="33" t="s">
        <v>28</v>
      </c>
      <c r="D76" s="113">
        <v>2</v>
      </c>
      <c r="E76" s="34">
        <v>0.45</v>
      </c>
      <c r="F76" s="34">
        <v>0.35</v>
      </c>
      <c r="G76" s="34">
        <v>0.35</v>
      </c>
      <c r="H76" s="34">
        <v>0.35</v>
      </c>
      <c r="I76" s="114">
        <v>0.3</v>
      </c>
    </row>
    <row r="77" spans="3:9">
      <c r="C77" s="52" t="s">
        <v>29</v>
      </c>
      <c r="D77" s="115">
        <v>2</v>
      </c>
      <c r="E77" s="36">
        <v>0.5</v>
      </c>
      <c r="F77" s="36">
        <v>0.4</v>
      </c>
      <c r="G77" s="36">
        <v>0.35</v>
      </c>
      <c r="H77" s="36">
        <v>0.35</v>
      </c>
      <c r="I77" s="116">
        <v>0.3</v>
      </c>
    </row>
    <row r="78" spans="3:9">
      <c r="C78" s="33" t="s">
        <v>30</v>
      </c>
      <c r="D78" s="113">
        <v>2</v>
      </c>
      <c r="E78" s="34">
        <v>0.6</v>
      </c>
      <c r="F78" s="34">
        <v>0.4</v>
      </c>
      <c r="G78" s="34">
        <v>0.4</v>
      </c>
      <c r="H78" s="34">
        <v>0.35</v>
      </c>
      <c r="I78" s="114">
        <v>0.35</v>
      </c>
    </row>
    <row r="79" spans="3:9">
      <c r="C79" s="35" t="s">
        <v>31</v>
      </c>
      <c r="D79" s="115">
        <v>2</v>
      </c>
      <c r="E79" s="36">
        <v>0.6</v>
      </c>
      <c r="F79" s="36">
        <v>0.45</v>
      </c>
      <c r="G79" s="36">
        <v>0.4</v>
      </c>
      <c r="H79" s="36">
        <v>0.4</v>
      </c>
      <c r="I79" s="116">
        <v>0.35</v>
      </c>
    </row>
    <row r="80" spans="3:9">
      <c r="C80" s="33" t="s">
        <v>32</v>
      </c>
      <c r="D80" s="113">
        <v>2</v>
      </c>
      <c r="E80" s="34">
        <v>0.65</v>
      </c>
      <c r="F80" s="34">
        <v>0.45</v>
      </c>
      <c r="G80" s="34">
        <v>0.4</v>
      </c>
      <c r="H80" s="34">
        <v>0.4</v>
      </c>
      <c r="I80" s="114">
        <v>0.35</v>
      </c>
    </row>
    <row r="81" spans="3:9">
      <c r="C81" s="35" t="s">
        <v>33</v>
      </c>
      <c r="D81" s="115">
        <v>2</v>
      </c>
      <c r="E81" s="36">
        <v>0.65</v>
      </c>
      <c r="F81" s="36">
        <v>0.5</v>
      </c>
      <c r="G81" s="36">
        <v>0.45</v>
      </c>
      <c r="H81" s="36">
        <v>0.4</v>
      </c>
      <c r="I81" s="116">
        <v>0.35</v>
      </c>
    </row>
    <row r="82" spans="3:9">
      <c r="C82" s="33" t="s">
        <v>34</v>
      </c>
      <c r="D82" s="113">
        <v>2</v>
      </c>
      <c r="E82" s="34">
        <v>0.7</v>
      </c>
      <c r="F82" s="34">
        <v>0.5</v>
      </c>
      <c r="G82" s="34">
        <v>0.45</v>
      </c>
      <c r="H82" s="34">
        <v>0.45</v>
      </c>
      <c r="I82" s="114">
        <v>0.4</v>
      </c>
    </row>
    <row r="83" spans="3:9">
      <c r="C83" s="35" t="s">
        <v>35</v>
      </c>
      <c r="D83" s="115">
        <v>2</v>
      </c>
      <c r="E83" s="36">
        <v>0.7</v>
      </c>
      <c r="F83" s="36">
        <v>0.55000000000000004</v>
      </c>
      <c r="G83" s="36">
        <v>0.45</v>
      </c>
      <c r="H83" s="36">
        <v>0.45</v>
      </c>
      <c r="I83" s="116">
        <v>0.4</v>
      </c>
    </row>
    <row r="84" spans="3:9">
      <c r="C84" s="51" t="s">
        <v>36</v>
      </c>
      <c r="D84" s="113">
        <v>2</v>
      </c>
      <c r="E84" s="34">
        <v>0.75</v>
      </c>
      <c r="F84" s="34">
        <v>0.6</v>
      </c>
      <c r="G84" s="34">
        <v>0.5</v>
      </c>
      <c r="H84" s="34">
        <v>0.45</v>
      </c>
      <c r="I84" s="114">
        <v>0.4</v>
      </c>
    </row>
    <row r="85" spans="3:9">
      <c r="C85" s="35" t="s">
        <v>37</v>
      </c>
      <c r="D85" s="115">
        <v>2</v>
      </c>
      <c r="E85" s="36">
        <v>0.8</v>
      </c>
      <c r="F85" s="36">
        <v>0.6</v>
      </c>
      <c r="G85" s="36">
        <v>0.5</v>
      </c>
      <c r="H85" s="36">
        <v>0.5</v>
      </c>
      <c r="I85" s="116">
        <v>0.4</v>
      </c>
    </row>
    <row r="86" spans="3:9">
      <c r="C86" s="33" t="s">
        <v>38</v>
      </c>
      <c r="D86" s="113">
        <v>2</v>
      </c>
      <c r="E86" s="34">
        <v>0.8</v>
      </c>
      <c r="F86" s="34">
        <v>0.64</v>
      </c>
      <c r="G86" s="34">
        <v>0.55000000000000004</v>
      </c>
      <c r="H86" s="34">
        <v>0.5</v>
      </c>
      <c r="I86" s="114">
        <v>0.45</v>
      </c>
    </row>
    <row r="87" spans="3:9">
      <c r="C87" s="35" t="s">
        <v>39</v>
      </c>
      <c r="D87" s="115">
        <v>2</v>
      </c>
      <c r="E87" s="36">
        <v>0.85</v>
      </c>
      <c r="F87" s="36">
        <v>0.65</v>
      </c>
      <c r="G87" s="36">
        <v>0.55000000000000004</v>
      </c>
      <c r="H87" s="36">
        <v>0.5</v>
      </c>
      <c r="I87" s="116">
        <v>0.45</v>
      </c>
    </row>
    <row r="88" spans="3:9">
      <c r="C88" s="33" t="s">
        <v>40</v>
      </c>
      <c r="D88" s="113">
        <v>2</v>
      </c>
      <c r="E88" s="34">
        <v>0.9</v>
      </c>
      <c r="F88" s="34">
        <v>0.7</v>
      </c>
      <c r="G88" s="34">
        <v>0.55000000000000004</v>
      </c>
      <c r="H88" s="34">
        <v>0.55000000000000004</v>
      </c>
      <c r="I88" s="114">
        <v>0.45</v>
      </c>
    </row>
    <row r="89" spans="3:9">
      <c r="C89" s="35" t="s">
        <v>41</v>
      </c>
      <c r="D89" s="115">
        <v>2</v>
      </c>
      <c r="E89" s="36">
        <v>0.9</v>
      </c>
      <c r="F89" s="36">
        <v>0.7</v>
      </c>
      <c r="G89" s="36">
        <v>0.6</v>
      </c>
      <c r="H89" s="36">
        <v>0.55000000000000004</v>
      </c>
      <c r="I89" s="116">
        <v>0.45</v>
      </c>
    </row>
    <row r="90" spans="3:9">
      <c r="C90" s="33" t="s">
        <v>42</v>
      </c>
      <c r="D90" s="113">
        <v>2</v>
      </c>
      <c r="E90" s="34">
        <v>0.95</v>
      </c>
      <c r="F90" s="34">
        <v>0.75</v>
      </c>
      <c r="G90" s="34">
        <v>0.6</v>
      </c>
      <c r="H90" s="34">
        <v>0.55000000000000004</v>
      </c>
      <c r="I90" s="114">
        <v>0.5</v>
      </c>
    </row>
    <row r="91" spans="3:9">
      <c r="C91" s="52" t="s">
        <v>43</v>
      </c>
      <c r="D91" s="115">
        <v>2</v>
      </c>
      <c r="E91" s="36">
        <v>1</v>
      </c>
      <c r="F91" s="36">
        <v>0.8</v>
      </c>
      <c r="G91" s="36">
        <v>0.65</v>
      </c>
      <c r="H91" s="36">
        <v>0.6</v>
      </c>
      <c r="I91" s="116">
        <v>0.5</v>
      </c>
    </row>
    <row r="92" spans="3:9">
      <c r="C92" s="33" t="s">
        <v>44</v>
      </c>
      <c r="D92" s="113">
        <v>3</v>
      </c>
      <c r="E92" s="38"/>
      <c r="F92" s="34">
        <v>0.8</v>
      </c>
      <c r="G92" s="34">
        <v>0.65</v>
      </c>
      <c r="H92" s="34">
        <v>0.6</v>
      </c>
      <c r="I92" s="114">
        <v>0.5</v>
      </c>
    </row>
    <row r="93" spans="3:9">
      <c r="C93" s="35" t="s">
        <v>45</v>
      </c>
      <c r="D93" s="115">
        <v>3</v>
      </c>
      <c r="E93" s="39"/>
      <c r="F93" s="36">
        <v>0.85</v>
      </c>
      <c r="G93" s="36">
        <v>0.7</v>
      </c>
      <c r="H93" s="36">
        <v>0.6</v>
      </c>
      <c r="I93" s="116">
        <v>0.55000000000000004</v>
      </c>
    </row>
    <row r="94" spans="3:9">
      <c r="C94" s="33" t="s">
        <v>46</v>
      </c>
      <c r="D94" s="113">
        <v>3</v>
      </c>
      <c r="E94" s="38"/>
      <c r="F94" s="34">
        <v>0.85</v>
      </c>
      <c r="G94" s="34">
        <v>0.7</v>
      </c>
      <c r="H94" s="34">
        <v>0.65</v>
      </c>
      <c r="I94" s="114">
        <v>0.55000000000000004</v>
      </c>
    </row>
    <row r="95" spans="3:9">
      <c r="C95" s="35" t="s">
        <v>47</v>
      </c>
      <c r="D95" s="115">
        <v>3</v>
      </c>
      <c r="E95" s="39"/>
      <c r="F95" s="36">
        <v>0.9</v>
      </c>
      <c r="G95" s="36">
        <v>0.75</v>
      </c>
      <c r="H95" s="36">
        <v>0.65</v>
      </c>
      <c r="I95" s="116">
        <v>0.55000000000000004</v>
      </c>
    </row>
    <row r="96" spans="3:9">
      <c r="C96" s="33" t="s">
        <v>48</v>
      </c>
      <c r="D96" s="113">
        <v>3</v>
      </c>
      <c r="E96" s="38"/>
      <c r="F96" s="34">
        <v>0.9</v>
      </c>
      <c r="G96" s="34">
        <v>0.75</v>
      </c>
      <c r="H96" s="34">
        <v>0.65</v>
      </c>
      <c r="I96" s="114">
        <v>0.6</v>
      </c>
    </row>
    <row r="97" spans="3:9">
      <c r="C97" s="35" t="s">
        <v>49</v>
      </c>
      <c r="D97" s="115">
        <v>3</v>
      </c>
      <c r="E97" s="39"/>
      <c r="F97" s="36">
        <v>0.95</v>
      </c>
      <c r="G97" s="36">
        <v>0.8</v>
      </c>
      <c r="H97" s="36">
        <v>0.7</v>
      </c>
      <c r="I97" s="116">
        <v>0.6</v>
      </c>
    </row>
    <row r="98" spans="3:9">
      <c r="C98" s="40" t="s">
        <v>50</v>
      </c>
      <c r="D98" s="113">
        <v>3</v>
      </c>
      <c r="E98" s="38"/>
      <c r="F98" s="34">
        <v>1</v>
      </c>
      <c r="G98" s="34">
        <v>0.8</v>
      </c>
      <c r="H98" s="34">
        <v>0.7</v>
      </c>
      <c r="I98" s="114">
        <v>0.6</v>
      </c>
    </row>
    <row r="99" spans="3:9">
      <c r="C99" s="35" t="s">
        <v>51</v>
      </c>
      <c r="D99" s="115">
        <v>4</v>
      </c>
      <c r="E99" s="39"/>
      <c r="F99" s="39"/>
      <c r="G99" s="36">
        <v>0.85</v>
      </c>
      <c r="H99" s="36">
        <v>0.7</v>
      </c>
      <c r="I99" s="116">
        <v>0.65</v>
      </c>
    </row>
    <row r="100" spans="3:9">
      <c r="C100" s="33" t="s">
        <v>52</v>
      </c>
      <c r="D100" s="113">
        <v>4</v>
      </c>
      <c r="E100" s="38"/>
      <c r="F100" s="38"/>
      <c r="G100" s="34">
        <v>0.85</v>
      </c>
      <c r="H100" s="34">
        <v>0.75</v>
      </c>
      <c r="I100" s="114">
        <v>0.65</v>
      </c>
    </row>
    <row r="101" spans="3:9">
      <c r="C101" s="35" t="s">
        <v>53</v>
      </c>
      <c r="D101" s="115">
        <v>4</v>
      </c>
      <c r="E101" s="39"/>
      <c r="F101" s="39"/>
      <c r="G101" s="36">
        <v>0.9</v>
      </c>
      <c r="H101" s="36">
        <v>0.75</v>
      </c>
      <c r="I101" s="116">
        <v>0.65</v>
      </c>
    </row>
    <row r="102" spans="3:9">
      <c r="C102" s="33" t="s">
        <v>54</v>
      </c>
      <c r="D102" s="113">
        <v>4</v>
      </c>
      <c r="E102" s="38"/>
      <c r="F102" s="38"/>
      <c r="G102" s="34">
        <v>0.9</v>
      </c>
      <c r="H102" s="34">
        <v>0.75</v>
      </c>
      <c r="I102" s="114">
        <v>0.7</v>
      </c>
    </row>
    <row r="103" spans="3:9">
      <c r="C103" s="35" t="s">
        <v>55</v>
      </c>
      <c r="D103" s="115">
        <v>4</v>
      </c>
      <c r="E103" s="39"/>
      <c r="F103" s="39"/>
      <c r="G103" s="36">
        <v>0.95</v>
      </c>
      <c r="H103" s="36">
        <v>0.8</v>
      </c>
      <c r="I103" s="116">
        <v>0.7</v>
      </c>
    </row>
    <row r="104" spans="3:9">
      <c r="C104" s="33" t="s">
        <v>56</v>
      </c>
      <c r="D104" s="113">
        <v>4</v>
      </c>
      <c r="E104" s="38"/>
      <c r="F104" s="38"/>
      <c r="G104" s="34">
        <v>0.95</v>
      </c>
      <c r="H104" s="34">
        <v>0.8</v>
      </c>
      <c r="I104" s="114">
        <v>0.7</v>
      </c>
    </row>
    <row r="105" spans="3:9">
      <c r="C105" s="37" t="s">
        <v>57</v>
      </c>
      <c r="D105" s="115">
        <v>4</v>
      </c>
      <c r="E105" s="39"/>
      <c r="F105" s="39"/>
      <c r="G105" s="36">
        <v>1</v>
      </c>
      <c r="H105" s="36">
        <v>0.8</v>
      </c>
      <c r="I105" s="116">
        <v>0.75</v>
      </c>
    </row>
    <row r="106" spans="3:9">
      <c r="C106" s="33" t="s">
        <v>58</v>
      </c>
      <c r="D106" s="113">
        <v>5</v>
      </c>
      <c r="E106" s="38"/>
      <c r="F106" s="38"/>
      <c r="G106" s="34"/>
      <c r="H106" s="34">
        <v>0.9</v>
      </c>
      <c r="I106" s="114">
        <v>0.75</v>
      </c>
    </row>
    <row r="107" spans="3:9">
      <c r="C107" s="35" t="s">
        <v>59</v>
      </c>
      <c r="D107" s="115">
        <v>5</v>
      </c>
      <c r="E107" s="39"/>
      <c r="F107" s="39"/>
      <c r="G107" s="36"/>
      <c r="H107" s="36">
        <v>0.9</v>
      </c>
      <c r="I107" s="116">
        <v>0.75</v>
      </c>
    </row>
    <row r="108" spans="3:9">
      <c r="C108" s="33" t="s">
        <v>60</v>
      </c>
      <c r="D108" s="113">
        <v>5</v>
      </c>
      <c r="E108" s="38"/>
      <c r="F108" s="38"/>
      <c r="G108" s="34"/>
      <c r="H108" s="34">
        <v>0.9</v>
      </c>
      <c r="I108" s="114">
        <v>0.8</v>
      </c>
    </row>
    <row r="109" spans="3:9">
      <c r="C109" s="35" t="s">
        <v>61</v>
      </c>
      <c r="D109" s="115">
        <v>5</v>
      </c>
      <c r="E109" s="39"/>
      <c r="F109" s="39"/>
      <c r="G109" s="36"/>
      <c r="H109" s="36">
        <v>0.95</v>
      </c>
      <c r="I109" s="116">
        <v>0.8</v>
      </c>
    </row>
    <row r="110" spans="3:9">
      <c r="C110" s="33" t="s">
        <v>62</v>
      </c>
      <c r="D110" s="113">
        <v>5</v>
      </c>
      <c r="E110" s="38"/>
      <c r="F110" s="38"/>
      <c r="G110" s="34"/>
      <c r="H110" s="34">
        <v>0.95</v>
      </c>
      <c r="I110" s="114">
        <v>0.8</v>
      </c>
    </row>
    <row r="111" spans="3:9">
      <c r="C111" s="35" t="s">
        <v>63</v>
      </c>
      <c r="D111" s="115">
        <v>5</v>
      </c>
      <c r="E111" s="39"/>
      <c r="F111" s="39"/>
      <c r="G111" s="36"/>
      <c r="H111" s="36">
        <v>0.95</v>
      </c>
      <c r="I111" s="116">
        <v>0.85</v>
      </c>
    </row>
    <row r="112" spans="3:9">
      <c r="C112" s="40" t="s">
        <v>64</v>
      </c>
      <c r="D112" s="113">
        <v>5</v>
      </c>
      <c r="E112" s="38"/>
      <c r="F112" s="38"/>
      <c r="G112" s="34"/>
      <c r="H112" s="34">
        <v>1</v>
      </c>
      <c r="I112" s="114">
        <v>0.85</v>
      </c>
    </row>
    <row r="113" spans="3:9">
      <c r="C113" s="35" t="s">
        <v>65</v>
      </c>
      <c r="D113" s="115">
        <v>6</v>
      </c>
      <c r="E113" s="39"/>
      <c r="F113" s="39"/>
      <c r="G113" s="36"/>
      <c r="H113" s="36"/>
      <c r="I113" s="116">
        <v>0.85</v>
      </c>
    </row>
    <row r="114" spans="3:9">
      <c r="C114" s="33" t="s">
        <v>66</v>
      </c>
      <c r="D114" s="113">
        <v>6</v>
      </c>
      <c r="E114" s="38"/>
      <c r="F114" s="38"/>
      <c r="G114" s="34"/>
      <c r="H114" s="34"/>
      <c r="I114" s="114">
        <v>0.9</v>
      </c>
    </row>
    <row r="115" spans="3:9">
      <c r="C115" s="35" t="s">
        <v>67</v>
      </c>
      <c r="D115" s="115">
        <v>6</v>
      </c>
      <c r="E115" s="39"/>
      <c r="F115" s="39"/>
      <c r="G115" s="36"/>
      <c r="H115" s="36"/>
      <c r="I115" s="116">
        <v>0.9</v>
      </c>
    </row>
    <row r="116" spans="3:9">
      <c r="C116" s="33" t="s">
        <v>68</v>
      </c>
      <c r="D116" s="113">
        <v>6</v>
      </c>
      <c r="E116" s="38"/>
      <c r="F116" s="38"/>
      <c r="G116" s="34"/>
      <c r="H116" s="34"/>
      <c r="I116" s="114">
        <v>0.9</v>
      </c>
    </row>
    <row r="117" spans="3:9">
      <c r="C117" s="35" t="s">
        <v>69</v>
      </c>
      <c r="D117" s="115">
        <v>6</v>
      </c>
      <c r="E117" s="39"/>
      <c r="F117" s="39"/>
      <c r="G117" s="36"/>
      <c r="H117" s="36"/>
      <c r="I117" s="116">
        <v>0.95</v>
      </c>
    </row>
    <row r="118" spans="3:9">
      <c r="C118" s="33" t="s">
        <v>70</v>
      </c>
      <c r="D118" s="113">
        <v>6</v>
      </c>
      <c r="E118" s="38"/>
      <c r="F118" s="38"/>
      <c r="G118" s="34"/>
      <c r="H118" s="34"/>
      <c r="I118" s="114">
        <v>0.95</v>
      </c>
    </row>
    <row r="119" spans="3:9">
      <c r="C119" s="41" t="s">
        <v>71</v>
      </c>
      <c r="D119" s="117">
        <v>6</v>
      </c>
      <c r="E119" s="29"/>
      <c r="F119" s="29"/>
      <c r="G119" s="42"/>
      <c r="H119" s="42"/>
      <c r="I119" s="118">
        <v>1</v>
      </c>
    </row>
  </sheetData>
  <pageMargins left="0.7" right="0.7" top="0.75" bottom="0.75" header="0.3" footer="0.3"/>
  <pageSetup paperSize="9" orientation="portrait" horizontalDpi="1200"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8205"/>
    <pageSetUpPr fitToPage="1"/>
  </sheetPr>
  <dimension ref="A1:AF49"/>
  <sheetViews>
    <sheetView showGridLines="0" zoomScaleNormal="100" workbookViewId="0">
      <selection activeCell="L6" sqref="L6:M6"/>
    </sheetView>
  </sheetViews>
  <sheetFormatPr defaultColWidth="9.453125" defaultRowHeight="18.5"/>
  <cols>
    <col min="1" max="1" width="14.81640625" style="4" customWidth="1"/>
    <col min="2" max="2" width="3.453125" style="4" customWidth="1"/>
    <col min="3" max="3" width="6.54296875" style="4" customWidth="1"/>
    <col min="4" max="4" width="3.453125" style="4" customWidth="1"/>
    <col min="5" max="13" width="10" style="4" customWidth="1"/>
    <col min="14" max="14" width="10.54296875" style="4" customWidth="1"/>
    <col min="15" max="15" width="3.54296875" style="4" customWidth="1"/>
    <col min="16" max="16" width="2" style="20" customWidth="1"/>
    <col min="17" max="17" width="16.453125" style="4" customWidth="1"/>
    <col min="18" max="16384" width="9.453125" style="4"/>
  </cols>
  <sheetData>
    <row r="1" spans="1:32" ht="4.5" customHeight="1" thickBot="1"/>
    <row r="2" spans="1:32" ht="36" customHeight="1" thickBot="1">
      <c r="I2" s="305" t="s">
        <v>120</v>
      </c>
      <c r="J2" s="306"/>
      <c r="K2" s="307"/>
    </row>
    <row r="3" spans="1:32" ht="6.75" customHeight="1">
      <c r="A3" s="152"/>
      <c r="B3" s="152"/>
      <c r="C3" s="152"/>
      <c r="D3" s="152"/>
      <c r="E3" s="152"/>
      <c r="F3" s="152"/>
      <c r="G3" s="152"/>
      <c r="H3" s="152"/>
      <c r="I3" s="152"/>
      <c r="J3" s="153"/>
      <c r="K3" s="153"/>
      <c r="L3" s="152"/>
      <c r="M3" s="152"/>
      <c r="N3" s="152"/>
      <c r="O3" s="152"/>
    </row>
    <row r="4" spans="1:32" ht="59.15" customHeight="1">
      <c r="A4" s="313" t="s">
        <v>112</v>
      </c>
      <c r="B4" s="313"/>
      <c r="C4" s="313"/>
      <c r="D4" s="313"/>
      <c r="E4" s="313"/>
      <c r="F4" s="313"/>
      <c r="G4" s="313"/>
      <c r="H4" s="313"/>
      <c r="I4" s="313"/>
      <c r="J4" s="313"/>
      <c r="K4" s="313"/>
      <c r="L4" s="313"/>
      <c r="M4" s="313"/>
      <c r="N4" s="313"/>
      <c r="O4" s="313"/>
      <c r="P4" s="19"/>
    </row>
    <row r="5" spans="1:32" ht="27.65" customHeight="1">
      <c r="A5" s="154" t="s">
        <v>150</v>
      </c>
      <c r="B5" s="131"/>
      <c r="C5" s="132"/>
      <c r="D5" s="132"/>
      <c r="E5" s="132"/>
      <c r="F5" s="132"/>
      <c r="G5" s="132"/>
      <c r="H5" s="132"/>
      <c r="I5" s="132"/>
      <c r="J5" s="132"/>
      <c r="K5" s="132"/>
      <c r="L5" s="132"/>
      <c r="M5" s="132"/>
      <c r="N5" s="132"/>
      <c r="O5" s="132"/>
      <c r="P5" s="19"/>
    </row>
    <row r="6" spans="1:32" ht="24" customHeight="1">
      <c r="A6" s="44"/>
      <c r="B6" s="44"/>
      <c r="C6" s="294" t="s">
        <v>0</v>
      </c>
      <c r="D6" s="294"/>
      <c r="E6" s="294"/>
      <c r="F6" s="293" t="str">
        <f>IF($R$6=1,Children!J11,Adults!E12)</f>
        <v/>
      </c>
      <c r="G6" s="293"/>
      <c r="H6" s="60"/>
      <c r="I6" s="294" t="s">
        <v>113</v>
      </c>
      <c r="J6" s="294"/>
      <c r="K6" s="294"/>
      <c r="L6" s="293" t="str">
        <f>IF($R$6=1,Children!J12,Adults!E13)</f>
        <v/>
      </c>
      <c r="M6" s="293"/>
      <c r="N6" s="44"/>
      <c r="O6" s="44"/>
      <c r="R6" s="10">
        <f>HLOOKUP(I2,Table3[#All],2,FALSE)</f>
        <v>1</v>
      </c>
    </row>
    <row r="7" spans="1:32">
      <c r="A7" s="44"/>
      <c r="B7" s="44"/>
      <c r="C7" s="46"/>
      <c r="D7" s="46"/>
      <c r="E7" s="46"/>
      <c r="F7" s="46"/>
      <c r="G7" s="46"/>
      <c r="H7" s="46"/>
      <c r="I7" s="46"/>
      <c r="J7" s="46"/>
      <c r="K7" s="46"/>
      <c r="L7" s="46"/>
      <c r="M7" s="46"/>
      <c r="N7" s="46"/>
      <c r="O7" s="44"/>
      <c r="Q7" s="10">
        <f>IF($R$6=1,Children!F3,Adults!F3)</f>
        <v>0</v>
      </c>
      <c r="V7" s="9"/>
      <c r="W7" s="5"/>
      <c r="X7" s="5"/>
      <c r="Y7" s="5"/>
      <c r="Z7" s="5"/>
      <c r="AA7" s="5"/>
      <c r="AB7" s="5"/>
      <c r="AC7" s="9"/>
      <c r="AD7" s="9"/>
      <c r="AE7" s="9"/>
      <c r="AF7" s="9"/>
    </row>
    <row r="8" spans="1:32" ht="21.65" customHeight="1">
      <c r="A8" s="44"/>
      <c r="B8" s="44"/>
      <c r="C8" s="295" t="s">
        <v>144</v>
      </c>
      <c r="D8" s="295"/>
      <c r="E8" s="295"/>
      <c r="F8" s="312">
        <f>IF($R$6=1,Children!J13,Adults!E14)</f>
        <v>0</v>
      </c>
      <c r="G8" s="312"/>
      <c r="H8" s="312"/>
      <c r="I8" s="312"/>
      <c r="J8" s="312"/>
      <c r="K8" s="312"/>
      <c r="L8" s="312"/>
      <c r="M8" s="312"/>
      <c r="N8" s="46"/>
      <c r="O8" s="44"/>
      <c r="Z8" s="5"/>
      <c r="AA8" s="5"/>
      <c r="AB8" s="5"/>
      <c r="AC8" s="9"/>
      <c r="AD8" s="9"/>
      <c r="AE8" s="9"/>
      <c r="AF8" s="9"/>
    </row>
    <row r="9" spans="1:32">
      <c r="A9" s="44"/>
      <c r="B9" s="44"/>
      <c r="C9" s="46"/>
      <c r="D9" s="46"/>
      <c r="E9" s="46"/>
      <c r="F9" s="46"/>
      <c r="G9" s="46"/>
      <c r="H9" s="46"/>
      <c r="I9" s="46"/>
      <c r="J9" s="46"/>
      <c r="K9" s="46"/>
      <c r="L9" s="46"/>
      <c r="M9" s="46"/>
      <c r="N9" s="46"/>
      <c r="O9" s="44"/>
      <c r="Z9" s="5"/>
      <c r="AA9" s="5"/>
      <c r="AB9" s="5"/>
      <c r="AC9" s="9"/>
      <c r="AD9" s="9"/>
      <c r="AE9" s="9"/>
      <c r="AF9" s="9"/>
    </row>
    <row r="10" spans="1:32">
      <c r="A10" s="44"/>
      <c r="B10" s="44"/>
      <c r="C10" s="47"/>
      <c r="D10" s="47"/>
      <c r="E10" s="47"/>
      <c r="F10" s="47"/>
      <c r="G10" s="47"/>
      <c r="H10" s="47"/>
      <c r="I10" s="47"/>
      <c r="J10" s="47"/>
      <c r="K10" s="47"/>
      <c r="L10" s="47"/>
      <c r="M10" s="47"/>
      <c r="N10" s="47"/>
      <c r="O10" s="44"/>
      <c r="Z10" s="5"/>
      <c r="AA10" s="5"/>
      <c r="AB10" s="5"/>
      <c r="AC10" s="9"/>
      <c r="AD10" s="9"/>
      <c r="AE10" s="9"/>
      <c r="AF10" s="9"/>
    </row>
    <row r="11" spans="1:32">
      <c r="A11" s="44"/>
      <c r="B11" s="44"/>
      <c r="C11" s="302" t="s">
        <v>129</v>
      </c>
      <c r="D11" s="302"/>
      <c r="E11" s="302"/>
      <c r="F11" s="302"/>
      <c r="G11" s="302"/>
      <c r="H11" s="302"/>
      <c r="I11" s="302"/>
      <c r="J11" s="302"/>
      <c r="K11" s="302"/>
      <c r="L11" s="302"/>
      <c r="M11" s="302"/>
      <c r="N11" s="302"/>
      <c r="O11" s="44"/>
      <c r="V11" s="9"/>
      <c r="W11" s="5"/>
      <c r="X11" s="5"/>
      <c r="Y11" s="5"/>
      <c r="Z11" s="5"/>
      <c r="AA11" s="5"/>
      <c r="AB11" s="5"/>
      <c r="AC11" s="9"/>
      <c r="AD11" s="9"/>
      <c r="AE11" s="9"/>
      <c r="AF11" s="9"/>
    </row>
    <row r="12" spans="1:32" ht="18.75" customHeight="1">
      <c r="A12" s="44"/>
      <c r="B12" s="44"/>
      <c r="C12" s="302"/>
      <c r="D12" s="302"/>
      <c r="E12" s="302"/>
      <c r="F12" s="302"/>
      <c r="G12" s="302"/>
      <c r="H12" s="302"/>
      <c r="I12" s="302"/>
      <c r="J12" s="302"/>
      <c r="K12" s="302"/>
      <c r="L12" s="302"/>
      <c r="M12" s="302"/>
      <c r="N12" s="302"/>
      <c r="O12" s="44"/>
      <c r="V12" s="9"/>
      <c r="W12" s="10">
        <f>Children!E12</f>
        <v>0</v>
      </c>
      <c r="X12" s="5"/>
      <c r="Y12" s="5"/>
      <c r="Z12" s="5"/>
      <c r="AA12" s="5"/>
      <c r="AB12" s="5"/>
      <c r="AC12" s="9"/>
      <c r="AD12" s="9"/>
      <c r="AE12" s="9"/>
      <c r="AF12" s="9"/>
    </row>
    <row r="13" spans="1:32">
      <c r="A13" s="44"/>
      <c r="B13" s="44"/>
      <c r="C13" s="302"/>
      <c r="D13" s="302"/>
      <c r="E13" s="302"/>
      <c r="F13" s="302"/>
      <c r="G13" s="302"/>
      <c r="H13" s="302"/>
      <c r="I13" s="302"/>
      <c r="J13" s="302"/>
      <c r="K13" s="302"/>
      <c r="L13" s="302"/>
      <c r="M13" s="302"/>
      <c r="N13" s="302"/>
      <c r="O13" s="44"/>
      <c r="V13" s="9"/>
      <c r="W13" s="6"/>
      <c r="X13" s="5"/>
      <c r="Y13" s="5"/>
      <c r="Z13" s="5"/>
      <c r="AA13" s="5"/>
      <c r="AB13" s="5"/>
      <c r="AC13" s="9"/>
      <c r="AD13" s="9"/>
      <c r="AE13" s="9"/>
      <c r="AF13" s="9"/>
    </row>
    <row r="14" spans="1:32">
      <c r="A14" s="44"/>
      <c r="B14" s="44"/>
      <c r="C14" s="48"/>
      <c r="D14" s="48"/>
      <c r="E14" s="48"/>
      <c r="F14" s="48"/>
      <c r="G14" s="48"/>
      <c r="H14" s="48"/>
      <c r="I14" s="48"/>
      <c r="J14" s="48"/>
      <c r="K14" s="48"/>
      <c r="L14" s="48"/>
      <c r="M14" s="48"/>
      <c r="N14" s="48"/>
      <c r="O14" s="49"/>
      <c r="P14" s="21"/>
      <c r="Q14" s="6"/>
      <c r="R14" s="6"/>
      <c r="S14" s="6"/>
      <c r="T14" s="6"/>
      <c r="U14" s="6"/>
      <c r="V14" s="9"/>
      <c r="W14" s="10"/>
      <c r="X14" s="5"/>
      <c r="Y14" s="5"/>
      <c r="Z14" s="5"/>
      <c r="AA14" s="5"/>
      <c r="AB14" s="5"/>
      <c r="AC14" s="9"/>
      <c r="AD14" s="9"/>
      <c r="AE14" s="9"/>
      <c r="AF14" s="9"/>
    </row>
    <row r="15" spans="1:32" ht="30.75" customHeight="1">
      <c r="A15" s="44"/>
      <c r="B15" s="121"/>
      <c r="C15" s="122" t="s">
        <v>72</v>
      </c>
      <c r="D15" s="123"/>
      <c r="E15" s="126" t="s">
        <v>100</v>
      </c>
      <c r="F15" s="127" t="s">
        <v>95</v>
      </c>
      <c r="G15" s="126" t="s">
        <v>101</v>
      </c>
      <c r="H15" s="127" t="s">
        <v>95</v>
      </c>
      <c r="I15" s="126" t="s">
        <v>102</v>
      </c>
      <c r="J15" s="127" t="s">
        <v>95</v>
      </c>
      <c r="K15" s="126" t="s">
        <v>103</v>
      </c>
      <c r="L15" s="127" t="s">
        <v>95</v>
      </c>
      <c r="M15" s="124" t="s">
        <v>104</v>
      </c>
      <c r="N15" s="119" t="s">
        <v>95</v>
      </c>
      <c r="O15" s="49"/>
      <c r="P15" s="21"/>
      <c r="Q15" s="6"/>
      <c r="R15" s="9"/>
      <c r="S15" s="9"/>
      <c r="T15" s="9"/>
      <c r="U15" s="9"/>
      <c r="V15" s="9"/>
      <c r="W15" s="5"/>
      <c r="X15" s="5"/>
      <c r="Y15" s="5"/>
      <c r="Z15" s="5"/>
      <c r="AA15" s="5"/>
      <c r="AB15" s="5"/>
      <c r="AC15" s="9"/>
      <c r="AD15" s="9"/>
      <c r="AE15" s="9"/>
      <c r="AF15" s="9"/>
    </row>
    <row r="16" spans="1:32" ht="30.75" customHeight="1">
      <c r="A16" s="44"/>
      <c r="B16" s="314" t="s">
        <v>137</v>
      </c>
      <c r="C16" s="315"/>
      <c r="D16" s="316"/>
      <c r="E16" s="128"/>
      <c r="F16" s="129"/>
      <c r="G16" s="128"/>
      <c r="H16" s="129"/>
      <c r="I16" s="128"/>
      <c r="J16" s="129"/>
      <c r="K16" s="128"/>
      <c r="L16" s="130"/>
      <c r="M16" s="125"/>
      <c r="N16" s="120"/>
      <c r="O16" s="49"/>
      <c r="P16" s="21"/>
      <c r="Q16" s="6"/>
      <c r="R16" s="9"/>
      <c r="S16" s="9"/>
      <c r="T16" s="9"/>
      <c r="U16" s="9"/>
      <c r="V16" s="9"/>
      <c r="W16" s="5"/>
      <c r="X16" s="5"/>
      <c r="Y16" s="5"/>
      <c r="Z16" s="5"/>
      <c r="AA16" s="5"/>
      <c r="AB16" s="5"/>
      <c r="AC16" s="9"/>
      <c r="AD16" s="9"/>
      <c r="AE16" s="9"/>
      <c r="AF16" s="9"/>
    </row>
    <row r="17" spans="1:32" ht="24" customHeight="1">
      <c r="A17" s="44"/>
      <c r="B17" s="308" t="s">
        <v>96</v>
      </c>
      <c r="C17" s="296" t="s">
        <v>81</v>
      </c>
      <c r="D17" s="297"/>
      <c r="E17" s="99" t="str">
        <f>IF($R$6=1,Children!G18&amp;"ml",Adults!G18&amp;"ml")</f>
        <v>ml</v>
      </c>
      <c r="F17" s="91"/>
      <c r="G17" s="99" t="str">
        <f>IF($R$6=1,Children!I18&amp;"ml",Adults!I18&amp;"ml")</f>
        <v>ml</v>
      </c>
      <c r="H17" s="91"/>
      <c r="I17" s="99" t="str">
        <f>IF($R$6=1,Children!K18&amp;"ml",Adults!K18&amp;"ml")</f>
        <v>ml</v>
      </c>
      <c r="J17" s="91"/>
      <c r="K17" s="99" t="str">
        <f>IF($R$6=1,Children!M18&amp;"ml",Adults!M18&amp;"ml")</f>
        <v xml:space="preserve"> ml</v>
      </c>
      <c r="L17" s="92"/>
      <c r="M17" s="74" t="str">
        <f>IF($R$6=1,Children!O18&amp;"ml",Adults!O18&amp;"ml")</f>
        <v>ml</v>
      </c>
      <c r="N17" s="70"/>
      <c r="O17" s="49"/>
      <c r="P17" s="21"/>
      <c r="Q17" s="6"/>
      <c r="R17" s="9"/>
      <c r="S17" s="9"/>
      <c r="T17" s="9"/>
      <c r="U17" s="9"/>
      <c r="V17" s="9"/>
      <c r="W17" s="5"/>
      <c r="X17" s="5"/>
      <c r="Y17" s="5"/>
      <c r="Z17" s="5"/>
      <c r="AA17" s="5"/>
      <c r="AB17" s="5"/>
      <c r="AC17" s="9"/>
      <c r="AD17" s="9"/>
      <c r="AE17" s="9"/>
      <c r="AF17" s="9"/>
    </row>
    <row r="18" spans="1:32" ht="24" customHeight="1">
      <c r="A18" s="44"/>
      <c r="B18" s="309"/>
      <c r="C18" s="300" t="s">
        <v>82</v>
      </c>
      <c r="D18" s="301"/>
      <c r="E18" s="100" t="str">
        <f>IF($R$6=1,Children!G19&amp;"ml",Adults!G19&amp;"ml")</f>
        <v>ml</v>
      </c>
      <c r="F18" s="93"/>
      <c r="G18" s="100" t="str">
        <f>IF($R$6=1,Children!I19&amp;"ml",Adults!I19&amp;"ml")</f>
        <v>ml</v>
      </c>
      <c r="H18" s="93"/>
      <c r="I18" s="100" t="str">
        <f>IF($R$6=1,Children!K19&amp;"ml",Adults!K19&amp;"ml")</f>
        <v>ml</v>
      </c>
      <c r="J18" s="93"/>
      <c r="K18" s="100" t="str">
        <f>IF($R$6=1,Children!M19&amp;"ml",Adults!M19&amp;"ml")</f>
        <v xml:space="preserve"> ml</v>
      </c>
      <c r="L18" s="94"/>
      <c r="M18" s="71" t="str">
        <f>IF($R$6=1,Children!O19&amp;"ml",Adults!O19&amp;"ml")</f>
        <v>ml</v>
      </c>
      <c r="N18" s="59"/>
      <c r="O18" s="49"/>
      <c r="P18" s="21"/>
      <c r="Q18" s="5"/>
      <c r="R18" s="5"/>
      <c r="S18" s="5"/>
      <c r="T18" s="5"/>
      <c r="U18" s="5"/>
      <c r="V18" s="9"/>
      <c r="W18" s="5"/>
      <c r="X18" s="5"/>
      <c r="Y18" s="5"/>
      <c r="Z18" s="5"/>
      <c r="AA18" s="5"/>
      <c r="AB18" s="5"/>
      <c r="AC18" s="9"/>
      <c r="AD18" s="9"/>
      <c r="AE18" s="9"/>
      <c r="AF18" s="9"/>
    </row>
    <row r="19" spans="1:32" ht="24" customHeight="1">
      <c r="A19" s="44"/>
      <c r="B19" s="309"/>
      <c r="C19" s="298" t="s">
        <v>83</v>
      </c>
      <c r="D19" s="299"/>
      <c r="E19" s="101" t="str">
        <f>IF($R$6=1,Children!G20&amp;"ml",Adults!G20&amp;"ml")</f>
        <v>ml</v>
      </c>
      <c r="F19" s="95"/>
      <c r="G19" s="101" t="str">
        <f>IF($R$6=1,Children!I20&amp;"ml",Adults!I20&amp;"ml")</f>
        <v>ml</v>
      </c>
      <c r="H19" s="95"/>
      <c r="I19" s="101" t="str">
        <f>IF($R$6=1,Children!K20&amp;"ml",Adults!K20&amp;"ml")</f>
        <v>ml</v>
      </c>
      <c r="J19" s="95"/>
      <c r="K19" s="101" t="str">
        <f>IF($R$6=1,Children!M20&amp;"ml",Adults!M20&amp;"ml")</f>
        <v xml:space="preserve"> ml</v>
      </c>
      <c r="L19" s="96"/>
      <c r="M19" s="72" t="str">
        <f>IF($R$6=1,Children!O20&amp;"ml",Adults!O20&amp;"ml")</f>
        <v>ml</v>
      </c>
      <c r="N19" s="58"/>
      <c r="O19" s="49"/>
      <c r="P19" s="21"/>
      <c r="Q19" s="5"/>
      <c r="R19" s="5"/>
      <c r="S19" s="10">
        <v>3</v>
      </c>
      <c r="T19" s="5"/>
      <c r="U19" s="5"/>
      <c r="V19" s="9"/>
      <c r="W19" s="5"/>
      <c r="X19" s="5"/>
      <c r="Y19" s="5"/>
      <c r="Z19" s="5"/>
      <c r="AA19" s="5"/>
      <c r="AB19" s="5"/>
      <c r="AC19" s="9"/>
      <c r="AD19" s="9"/>
      <c r="AE19" s="9"/>
      <c r="AF19" s="9"/>
    </row>
    <row r="20" spans="1:32" ht="24" customHeight="1">
      <c r="A20" s="44"/>
      <c r="B20" s="309"/>
      <c r="C20" s="300" t="s">
        <v>84</v>
      </c>
      <c r="D20" s="301"/>
      <c r="E20" s="100" t="str">
        <f>IF($R$6=1,Children!G21&amp;"ml",Adults!G21&amp;"ml")</f>
        <v>ml</v>
      </c>
      <c r="F20" s="93"/>
      <c r="G20" s="100" t="str">
        <f>IF($R$6=1,Children!I21&amp;"ml",Adults!I21&amp;"ml")</f>
        <v>ml</v>
      </c>
      <c r="H20" s="93"/>
      <c r="I20" s="100" t="str">
        <f>IF($R$6=1,Children!K21&amp;"ml",Adults!K21&amp;"ml")</f>
        <v>ml</v>
      </c>
      <c r="J20" s="93"/>
      <c r="K20" s="100" t="str">
        <f>IF($R$6=1,Children!M21&amp;"ml",Adults!M21&amp;"ml")</f>
        <v xml:space="preserve"> ml</v>
      </c>
      <c r="L20" s="94"/>
      <c r="M20" s="71" t="str">
        <f>IF($R$6=1,Children!O21&amp;"ml",Adults!O21&amp;"ml")</f>
        <v>ml</v>
      </c>
      <c r="N20" s="59"/>
      <c r="O20" s="49"/>
      <c r="P20" s="6"/>
      <c r="Q20" s="5"/>
      <c r="R20" s="5"/>
      <c r="S20" s="10">
        <v>5</v>
      </c>
      <c r="T20" s="5"/>
      <c r="U20" s="5"/>
      <c r="V20" s="9"/>
      <c r="W20" s="5"/>
      <c r="X20" s="5"/>
      <c r="Y20" s="5"/>
      <c r="Z20" s="5"/>
      <c r="AA20" s="5"/>
      <c r="AB20" s="5"/>
      <c r="AC20" s="9"/>
      <c r="AD20" s="9"/>
      <c r="AE20" s="9"/>
      <c r="AF20" s="9"/>
    </row>
    <row r="21" spans="1:32" ht="24" customHeight="1">
      <c r="A21" s="44"/>
      <c r="B21" s="309"/>
      <c r="C21" s="298" t="s">
        <v>85</v>
      </c>
      <c r="D21" s="299"/>
      <c r="E21" s="101" t="str">
        <f>IF($R$6=1,Children!G22&amp;"ml",Adults!G22&amp;"ml")</f>
        <v>ml</v>
      </c>
      <c r="F21" s="95"/>
      <c r="G21" s="101" t="str">
        <f>IF($R$6=1,Children!I22&amp;"ml",Adults!I22&amp;"ml")</f>
        <v>ml</v>
      </c>
      <c r="H21" s="95"/>
      <c r="I21" s="101" t="str">
        <f>IF($R$6=1,Children!K22&amp;"ml",Adults!K22&amp;"ml")</f>
        <v>ml</v>
      </c>
      <c r="J21" s="95"/>
      <c r="K21" s="101" t="str">
        <f>IF($R$6=1,Children!M22&amp;"ml",Adults!M22&amp;"ml")</f>
        <v xml:space="preserve"> ml</v>
      </c>
      <c r="L21" s="96"/>
      <c r="M21" s="72" t="str">
        <f>IF($R$6=1,Children!O22&amp;"ml",Adults!O22&amp;"ml")</f>
        <v>ml</v>
      </c>
      <c r="N21" s="58"/>
      <c r="O21" s="49"/>
      <c r="P21" s="6"/>
      <c r="Q21" s="5"/>
      <c r="R21" s="5"/>
      <c r="S21" s="10">
        <v>7</v>
      </c>
      <c r="T21" s="5"/>
      <c r="U21" s="5"/>
      <c r="V21" s="9"/>
      <c r="W21" s="9"/>
      <c r="X21" s="9"/>
      <c r="Y21" s="9"/>
      <c r="Z21" s="9"/>
      <c r="AA21" s="9"/>
      <c r="AB21" s="9"/>
      <c r="AC21" s="9"/>
      <c r="AD21" s="9"/>
      <c r="AE21" s="9"/>
      <c r="AF21" s="9"/>
    </row>
    <row r="22" spans="1:32" ht="24" customHeight="1">
      <c r="A22" s="44"/>
      <c r="B22" s="309"/>
      <c r="C22" s="300" t="s">
        <v>86</v>
      </c>
      <c r="D22" s="301"/>
      <c r="E22" s="100" t="str">
        <f>IF($R$6=1,Children!G23&amp;"ml",Adults!G23&amp;"ml")</f>
        <v>ml</v>
      </c>
      <c r="F22" s="93"/>
      <c r="G22" s="100" t="str">
        <f>IF($R$6=1,Children!I23&amp;"ml",Adults!I23&amp;"ml")</f>
        <v>ml</v>
      </c>
      <c r="H22" s="93"/>
      <c r="I22" s="100" t="str">
        <f>IF($R$6=1,Children!K23&amp;"ml",Adults!K23&amp;"ml")</f>
        <v>ml</v>
      </c>
      <c r="J22" s="93"/>
      <c r="K22" s="100" t="str">
        <f>IF($R$6=1,Children!M23&amp;"ml",Adults!M23&amp;"ml")</f>
        <v xml:space="preserve"> ml</v>
      </c>
      <c r="L22" s="94"/>
      <c r="M22" s="71" t="str">
        <f>IF($R$6=1,Children!O23&amp;"ml",Adults!O23&amp;"ml")</f>
        <v>ml</v>
      </c>
      <c r="N22" s="59"/>
      <c r="O22" s="49"/>
      <c r="P22" s="6"/>
      <c r="Q22" s="5"/>
      <c r="R22" s="5"/>
      <c r="S22" s="10">
        <v>9</v>
      </c>
      <c r="T22" s="5"/>
      <c r="U22" s="5"/>
      <c r="V22" s="9"/>
      <c r="W22" s="9"/>
      <c r="X22" s="9"/>
      <c r="Y22" s="9"/>
      <c r="Z22" s="9"/>
      <c r="AA22" s="9"/>
      <c r="AB22" s="9"/>
    </row>
    <row r="23" spans="1:32" ht="24" customHeight="1">
      <c r="A23" s="44"/>
      <c r="B23" s="309"/>
      <c r="C23" s="298" t="s">
        <v>87</v>
      </c>
      <c r="D23" s="299"/>
      <c r="E23" s="101" t="str">
        <f>IF($R$6=1,Children!G24&amp;"ml",Adults!G24&amp;"ml")</f>
        <v>ml</v>
      </c>
      <c r="F23" s="95"/>
      <c r="G23" s="101" t="str">
        <f>IF($R$6=1,Children!I24&amp;"ml",Adults!I24&amp;"ml")</f>
        <v>ml</v>
      </c>
      <c r="H23" s="95"/>
      <c r="I23" s="101" t="str">
        <f>IF($R$6=1,Children!K24&amp;"ml",Adults!K24&amp;"ml")</f>
        <v>ml</v>
      </c>
      <c r="J23" s="95"/>
      <c r="K23" s="101" t="str">
        <f>IF($R$6=1,Children!M24&amp;"ml",Adults!M24&amp;"ml")</f>
        <v xml:space="preserve"> ml</v>
      </c>
      <c r="L23" s="96"/>
      <c r="M23" s="72" t="str">
        <f>IF($R$6=1,Children!O24&amp;"ml",Adults!O24&amp;"ml")</f>
        <v>ml</v>
      </c>
      <c r="N23" s="58"/>
      <c r="O23" s="49"/>
      <c r="P23" s="6"/>
      <c r="Q23" s="5"/>
      <c r="R23" s="5"/>
      <c r="S23" s="10">
        <v>11</v>
      </c>
      <c r="T23" s="5"/>
      <c r="U23" s="5"/>
      <c r="V23" s="9"/>
      <c r="W23" s="9"/>
      <c r="X23" s="9"/>
      <c r="Y23" s="9"/>
      <c r="Z23" s="9"/>
      <c r="AA23" s="9"/>
      <c r="AB23" s="9"/>
    </row>
    <row r="24" spans="1:32" ht="24" customHeight="1">
      <c r="A24" s="44"/>
      <c r="B24" s="310" t="s">
        <v>97</v>
      </c>
      <c r="C24" s="303" t="s">
        <v>88</v>
      </c>
      <c r="D24" s="304"/>
      <c r="E24" s="102" t="str">
        <f>IF($R$6=1,Children!G25&amp;"ml",Adults!G25&amp;"ml")</f>
        <v>ml</v>
      </c>
      <c r="F24" s="97"/>
      <c r="G24" s="102" t="str">
        <f>IF($R$6=1,Children!I25&amp;"ml",Adults!I25&amp;"ml")</f>
        <v>ml</v>
      </c>
      <c r="H24" s="97"/>
      <c r="I24" s="102" t="str">
        <f>IF($R$6=1,Children!K25&amp;"ml",Adults!K25&amp;"ml")</f>
        <v>ml</v>
      </c>
      <c r="J24" s="97"/>
      <c r="K24" s="102" t="str">
        <f>IF($R$6=1,Children!M25&amp;"ml",Adults!M25&amp;"ml")</f>
        <v xml:space="preserve"> ml</v>
      </c>
      <c r="L24" s="98"/>
      <c r="M24" s="73" t="str">
        <f>IF($R$6=1,Children!O25&amp;"ml",Adults!O25&amp;"ml")</f>
        <v>ml</v>
      </c>
      <c r="N24" s="69"/>
      <c r="O24" s="49"/>
      <c r="P24" s="6"/>
      <c r="Q24" s="5"/>
      <c r="R24" s="5"/>
      <c r="S24" s="10"/>
      <c r="T24" s="5"/>
      <c r="U24" s="5"/>
      <c r="V24" s="9"/>
      <c r="W24" s="9"/>
      <c r="X24" s="9"/>
      <c r="Y24" s="9"/>
      <c r="Z24" s="9"/>
      <c r="AA24" s="9"/>
      <c r="AB24" s="9"/>
    </row>
    <row r="25" spans="1:32" ht="24" customHeight="1">
      <c r="A25" s="44"/>
      <c r="B25" s="311"/>
      <c r="C25" s="298" t="s">
        <v>89</v>
      </c>
      <c r="D25" s="299"/>
      <c r="E25" s="101" t="str">
        <f>IF($R$6=1,Children!G26&amp;"ml",Adults!G26&amp;"ml")</f>
        <v>ml</v>
      </c>
      <c r="F25" s="95"/>
      <c r="G25" s="101" t="str">
        <f>IF($R$6=1,Children!I26&amp;"ml",Adults!I26&amp;"ml")</f>
        <v>ml</v>
      </c>
      <c r="H25" s="95"/>
      <c r="I25" s="101" t="str">
        <f>IF($R$6=1,Children!K26&amp;"ml",Adults!K26&amp;"ml")</f>
        <v>ml</v>
      </c>
      <c r="J25" s="95"/>
      <c r="K25" s="101" t="str">
        <f>IF($R$6=1,Children!M26&amp;"ml",Adults!M26&amp;"ml")</f>
        <v xml:space="preserve"> ml</v>
      </c>
      <c r="L25" s="96"/>
      <c r="M25" s="72" t="str">
        <f>IF($R$6=1,Children!O26&amp;"ml",Adults!O26&amp;"ml")</f>
        <v>ml</v>
      </c>
      <c r="N25" s="58"/>
      <c r="O25" s="49"/>
      <c r="P25" s="6"/>
      <c r="Q25" s="5"/>
      <c r="R25" s="5"/>
      <c r="S25" s="10"/>
      <c r="T25" s="5"/>
      <c r="U25" s="5"/>
      <c r="V25" s="9"/>
      <c r="W25" s="9"/>
      <c r="X25" s="9"/>
      <c r="Y25" s="9"/>
      <c r="Z25" s="9"/>
      <c r="AA25" s="9"/>
      <c r="AB25" s="9"/>
    </row>
    <row r="26" spans="1:32" ht="24" customHeight="1">
      <c r="A26" s="44"/>
      <c r="B26" s="311"/>
      <c r="C26" s="300" t="s">
        <v>90</v>
      </c>
      <c r="D26" s="301"/>
      <c r="E26" s="100" t="str">
        <f>IF($R$6=1,Children!G27&amp;"ml",Adults!G27&amp;"ml")</f>
        <v>ml</v>
      </c>
      <c r="F26" s="93"/>
      <c r="G26" s="100" t="str">
        <f>IF($R$6=1,Children!I27&amp;"ml",Adults!I27&amp;"ml")</f>
        <v>ml</v>
      </c>
      <c r="H26" s="93"/>
      <c r="I26" s="100" t="str">
        <f>IF($R$6=1,Children!K27&amp;"ml",Adults!K27&amp;"ml")</f>
        <v>ml</v>
      </c>
      <c r="J26" s="93"/>
      <c r="K26" s="100" t="str">
        <f>IF($R$6=1,Children!M27&amp;"ml",Adults!M27&amp;"ml")</f>
        <v xml:space="preserve"> ml</v>
      </c>
      <c r="L26" s="94"/>
      <c r="M26" s="71" t="str">
        <f>IF($R$6=1,Children!O27&amp;"ml",Adults!O27&amp;"ml")</f>
        <v>ml</v>
      </c>
      <c r="N26" s="59"/>
      <c r="O26" s="49"/>
      <c r="P26" s="6"/>
      <c r="Q26" s="5"/>
      <c r="R26" s="5"/>
      <c r="S26" s="10">
        <v>13</v>
      </c>
      <c r="T26" s="5"/>
      <c r="U26" s="5"/>
      <c r="V26" s="9"/>
      <c r="W26" s="9"/>
      <c r="X26" s="9"/>
      <c r="Y26" s="9"/>
      <c r="Z26" s="9"/>
      <c r="AA26" s="9"/>
      <c r="AB26" s="9"/>
    </row>
    <row r="27" spans="1:32" ht="24" customHeight="1">
      <c r="A27" s="44"/>
      <c r="B27" s="311"/>
      <c r="C27" s="298" t="s">
        <v>91</v>
      </c>
      <c r="D27" s="299"/>
      <c r="E27" s="101" t="str">
        <f>IF($R$6=1,Children!G28&amp;"ml",Adults!G28&amp;"ml")</f>
        <v>ml</v>
      </c>
      <c r="F27" s="95"/>
      <c r="G27" s="101" t="str">
        <f>IF($R$6=1,Children!I28&amp;"ml",Adults!I28&amp;"ml")</f>
        <v>ml</v>
      </c>
      <c r="H27" s="95"/>
      <c r="I27" s="101" t="str">
        <f>IF($R$6=1,Children!K28&amp;"ml",Adults!K28&amp;"ml")</f>
        <v>ml</v>
      </c>
      <c r="J27" s="95"/>
      <c r="K27" s="101" t="str">
        <f>IF($R$6=1,Children!M28&amp;"ml",Adults!M28&amp;"ml")</f>
        <v xml:space="preserve"> ml</v>
      </c>
      <c r="L27" s="96"/>
      <c r="M27" s="72" t="str">
        <f>IF($R$6=1,Children!O28&amp;"ml",Adults!O28&amp;"ml")</f>
        <v>ml</v>
      </c>
      <c r="N27" s="58"/>
      <c r="O27" s="49"/>
      <c r="P27" s="21"/>
      <c r="Q27" s="5"/>
      <c r="R27" s="5"/>
      <c r="S27" s="5"/>
      <c r="T27" s="5"/>
      <c r="U27" s="5"/>
      <c r="V27" s="9"/>
      <c r="W27" s="9"/>
      <c r="X27" s="9"/>
      <c r="Y27" s="9"/>
      <c r="Z27" s="9"/>
      <c r="AA27" s="9"/>
      <c r="AB27" s="9"/>
    </row>
    <row r="28" spans="1:32" ht="24" customHeight="1">
      <c r="A28" s="44"/>
      <c r="B28" s="311"/>
      <c r="C28" s="300" t="s">
        <v>92</v>
      </c>
      <c r="D28" s="301"/>
      <c r="E28" s="100" t="str">
        <f>IF($R$6=1,Children!G29&amp;"ml",Adults!G29&amp;"ml")</f>
        <v>ml</v>
      </c>
      <c r="F28" s="93"/>
      <c r="G28" s="100" t="str">
        <f>IF($R$6=1,Children!I29&amp;"ml",Adults!I29&amp;"ml")</f>
        <v>ml</v>
      </c>
      <c r="H28" s="93"/>
      <c r="I28" s="100" t="str">
        <f>IF($R$6=1,Children!K29&amp;"ml",Adults!K29&amp;"ml")</f>
        <v>ml</v>
      </c>
      <c r="J28" s="93"/>
      <c r="K28" s="100" t="str">
        <f>IF($R$6=1,Children!M29&amp;"ml",Adults!M29&amp;"ml")</f>
        <v xml:space="preserve"> ml</v>
      </c>
      <c r="L28" s="94"/>
      <c r="M28" s="71" t="str">
        <f>IF($R$6=1,Children!O29&amp;"ml",Adults!O29&amp;"ml")</f>
        <v>ml</v>
      </c>
      <c r="N28" s="59"/>
      <c r="O28" s="44"/>
      <c r="R28" s="5"/>
      <c r="S28" s="5"/>
      <c r="T28" s="5"/>
      <c r="U28" s="5"/>
      <c r="V28" s="9"/>
      <c r="W28" s="9"/>
      <c r="X28" s="9"/>
      <c r="Y28" s="9"/>
      <c r="Z28" s="9"/>
      <c r="AA28" s="9"/>
      <c r="AB28" s="9"/>
    </row>
    <row r="29" spans="1:32" ht="24" customHeight="1">
      <c r="A29" s="44"/>
      <c r="B29" s="311"/>
      <c r="C29" s="298" t="s">
        <v>93</v>
      </c>
      <c r="D29" s="299"/>
      <c r="E29" s="101" t="str">
        <f>IF($R$6=1,Children!G30&amp;"ml",Adults!G30&amp;"ml")</f>
        <v>ml</v>
      </c>
      <c r="F29" s="95"/>
      <c r="G29" s="101" t="str">
        <f>IF($R$6=1,Children!I30&amp;"ml",Adults!I30&amp;"ml")</f>
        <v>ml</v>
      </c>
      <c r="H29" s="95"/>
      <c r="I29" s="101" t="str">
        <f>IF($R$6=1,Children!K30&amp;"ml",Adults!K30&amp;"ml")</f>
        <v>ml</v>
      </c>
      <c r="J29" s="95"/>
      <c r="K29" s="101" t="str">
        <f>IF($R$6=1,Children!M30&amp;"ml",Adults!M30&amp;"ml")</f>
        <v xml:space="preserve"> ml</v>
      </c>
      <c r="L29" s="96"/>
      <c r="M29" s="72" t="str">
        <f>IF($R$6=1,Children!O30&amp;"ml",Adults!O30&amp;"ml")</f>
        <v>ml</v>
      </c>
      <c r="N29" s="58"/>
      <c r="O29" s="44"/>
      <c r="R29" s="5"/>
      <c r="S29" s="5"/>
      <c r="T29" s="5"/>
      <c r="U29" s="5"/>
    </row>
    <row r="30" spans="1:32" ht="24" customHeight="1">
      <c r="A30" s="44"/>
      <c r="B30" s="311"/>
      <c r="C30" s="300" t="s">
        <v>94</v>
      </c>
      <c r="D30" s="301"/>
      <c r="E30" s="100" t="str">
        <f>IF($R$6=1,Children!G31&amp;"ml",Adults!G31&amp;"ml")</f>
        <v>ml</v>
      </c>
      <c r="F30" s="93"/>
      <c r="G30" s="100" t="str">
        <f>IF($R$6=1,Children!I31&amp;"ml",Adults!I31&amp;"ml")</f>
        <v>ml</v>
      </c>
      <c r="H30" s="93"/>
      <c r="I30" s="100" t="str">
        <f>IF($R$6=1,Children!K31&amp;"ml",Adults!K31&amp;"ml")</f>
        <v>ml</v>
      </c>
      <c r="J30" s="93"/>
      <c r="K30" s="100" t="str">
        <f>IF($R$6=1,Children!M31&amp;"ml",Adults!M31&amp;"ml")</f>
        <v xml:space="preserve"> ml</v>
      </c>
      <c r="L30" s="94"/>
      <c r="M30" s="71" t="str">
        <f>IF($R$6=1,Children!O31&amp;"ml",Adults!O31&amp;"ml")</f>
        <v>ml</v>
      </c>
      <c r="N30" s="59"/>
      <c r="O30" s="44"/>
      <c r="R30" s="5"/>
      <c r="S30" s="5"/>
      <c r="T30" s="5"/>
      <c r="U30" s="5"/>
    </row>
    <row r="31" spans="1:32">
      <c r="A31" s="44"/>
      <c r="B31" s="44"/>
      <c r="C31" s="50"/>
      <c r="D31" s="50"/>
      <c r="E31" s="50"/>
      <c r="F31" s="50"/>
      <c r="G31" s="50"/>
      <c r="H31" s="50"/>
      <c r="I31" s="50"/>
      <c r="J31" s="50"/>
      <c r="K31" s="50"/>
      <c r="L31" s="50"/>
      <c r="M31" s="50"/>
      <c r="N31" s="50"/>
      <c r="O31" s="44"/>
      <c r="R31" s="5"/>
      <c r="S31" s="5"/>
      <c r="T31" s="5"/>
      <c r="U31" s="5"/>
    </row>
    <row r="32" spans="1:32">
      <c r="A32" s="44"/>
      <c r="B32" s="44"/>
      <c r="C32" s="45" t="s">
        <v>8</v>
      </c>
      <c r="D32" s="45"/>
      <c r="E32" s="46"/>
      <c r="F32" s="46"/>
      <c r="G32" s="46"/>
      <c r="H32" s="46"/>
      <c r="I32" s="46"/>
      <c r="J32" s="46"/>
      <c r="K32" s="46"/>
      <c r="L32" s="46"/>
      <c r="M32" s="46"/>
      <c r="N32" s="46"/>
      <c r="O32" s="44"/>
      <c r="R32" s="5"/>
      <c r="S32" s="5"/>
      <c r="T32" s="5"/>
      <c r="U32" s="5"/>
    </row>
    <row r="33" spans="1:21">
      <c r="A33" s="44"/>
      <c r="B33" s="44"/>
      <c r="C33" s="289"/>
      <c r="D33" s="289"/>
      <c r="E33" s="289"/>
      <c r="F33" s="289"/>
      <c r="G33" s="289"/>
      <c r="H33" s="289"/>
      <c r="I33" s="289"/>
      <c r="J33" s="289"/>
      <c r="K33" s="289"/>
      <c r="L33" s="289"/>
      <c r="M33" s="289"/>
      <c r="N33" s="289"/>
      <c r="O33" s="44"/>
      <c r="R33" s="5"/>
      <c r="S33" s="5"/>
      <c r="T33" s="5"/>
      <c r="U33" s="5"/>
    </row>
    <row r="34" spans="1:21">
      <c r="A34" s="44"/>
      <c r="B34" s="44"/>
      <c r="C34" s="289"/>
      <c r="D34" s="289"/>
      <c r="E34" s="289"/>
      <c r="F34" s="289"/>
      <c r="G34" s="289"/>
      <c r="H34" s="289"/>
      <c r="I34" s="289"/>
      <c r="J34" s="289"/>
      <c r="K34" s="289"/>
      <c r="L34" s="289"/>
      <c r="M34" s="289"/>
      <c r="N34" s="289"/>
      <c r="O34" s="44"/>
      <c r="R34" s="5"/>
      <c r="S34" s="5"/>
      <c r="T34" s="5"/>
      <c r="U34" s="5"/>
    </row>
    <row r="35" spans="1:21">
      <c r="A35" s="44"/>
      <c r="B35" s="44"/>
      <c r="C35" s="289"/>
      <c r="D35" s="289"/>
      <c r="E35" s="289"/>
      <c r="F35" s="289"/>
      <c r="G35" s="289"/>
      <c r="H35" s="289"/>
      <c r="I35" s="289"/>
      <c r="J35" s="289"/>
      <c r="K35" s="289"/>
      <c r="L35" s="289"/>
      <c r="M35" s="289"/>
      <c r="N35" s="289"/>
      <c r="O35" s="44"/>
    </row>
    <row r="36" spans="1:21">
      <c r="A36" s="44"/>
      <c r="B36" s="44"/>
      <c r="C36" s="289"/>
      <c r="D36" s="289"/>
      <c r="E36" s="289"/>
      <c r="F36" s="289"/>
      <c r="G36" s="289"/>
      <c r="H36" s="289"/>
      <c r="I36" s="289"/>
      <c r="J36" s="289"/>
      <c r="K36" s="289"/>
      <c r="L36" s="289"/>
      <c r="M36" s="289"/>
      <c r="N36" s="289"/>
      <c r="O36" s="44"/>
    </row>
    <row r="37" spans="1:21">
      <c r="A37" s="44"/>
      <c r="B37" s="44"/>
      <c r="C37" s="289"/>
      <c r="D37" s="289"/>
      <c r="E37" s="289"/>
      <c r="F37" s="289"/>
      <c r="G37" s="289"/>
      <c r="H37" s="289"/>
      <c r="I37" s="289"/>
      <c r="J37" s="289"/>
      <c r="K37" s="289"/>
      <c r="L37" s="289"/>
      <c r="M37" s="289"/>
      <c r="N37" s="289"/>
      <c r="O37" s="44"/>
    </row>
    <row r="38" spans="1:21">
      <c r="A38" s="44"/>
      <c r="B38" s="44"/>
      <c r="C38" s="290"/>
      <c r="D38" s="290"/>
      <c r="E38" s="290"/>
      <c r="F38" s="290"/>
      <c r="G38" s="290"/>
      <c r="H38" s="290"/>
      <c r="I38" s="290"/>
      <c r="J38" s="290"/>
      <c r="K38" s="290"/>
      <c r="L38" s="290"/>
      <c r="M38" s="290"/>
      <c r="N38" s="290"/>
      <c r="O38" s="44"/>
    </row>
    <row r="39" spans="1:21" ht="41.25" customHeight="1">
      <c r="A39" s="44"/>
      <c r="B39" s="44"/>
      <c r="C39" s="290"/>
      <c r="D39" s="290"/>
      <c r="E39" s="290"/>
      <c r="F39" s="290"/>
      <c r="G39" s="290"/>
      <c r="H39" s="290"/>
      <c r="I39" s="290"/>
      <c r="J39" s="290"/>
      <c r="K39" s="290"/>
      <c r="L39" s="290"/>
      <c r="M39" s="290"/>
      <c r="N39" s="290"/>
      <c r="O39" s="44"/>
    </row>
    <row r="40" spans="1:21">
      <c r="A40" s="44"/>
      <c r="B40" s="44"/>
      <c r="C40" s="46"/>
      <c r="D40" s="46"/>
      <c r="E40" s="46"/>
      <c r="F40" s="46"/>
      <c r="G40" s="46"/>
      <c r="H40" s="46"/>
      <c r="I40" s="46"/>
      <c r="J40" s="46"/>
      <c r="K40" s="46"/>
      <c r="L40" s="46"/>
      <c r="M40" s="46"/>
      <c r="N40" s="46"/>
      <c r="O40" s="44"/>
    </row>
    <row r="41" spans="1:21">
      <c r="A41" s="44"/>
      <c r="B41" s="44"/>
      <c r="C41" s="45" t="s">
        <v>9</v>
      </c>
      <c r="D41" s="45"/>
      <c r="E41" s="55"/>
      <c r="F41" s="291" t="s">
        <v>161</v>
      </c>
      <c r="G41" s="292"/>
      <c r="H41" s="292"/>
      <c r="I41" s="292"/>
      <c r="J41" s="292"/>
      <c r="K41" s="292"/>
      <c r="L41" s="292"/>
      <c r="M41" s="292"/>
      <c r="N41" s="46"/>
      <c r="O41" s="44"/>
    </row>
    <row r="42" spans="1:21" ht="18" customHeight="1">
      <c r="A42" s="44"/>
      <c r="B42" s="44"/>
      <c r="C42" s="45"/>
      <c r="D42" s="45"/>
      <c r="E42" s="55"/>
      <c r="F42" s="284" t="s">
        <v>161</v>
      </c>
      <c r="G42" s="285"/>
      <c r="H42" s="285"/>
      <c r="I42" s="285"/>
      <c r="J42" s="285"/>
      <c r="K42" s="285"/>
      <c r="L42" s="285"/>
      <c r="M42" s="285"/>
      <c r="N42" s="46"/>
      <c r="O42" s="44"/>
    </row>
    <row r="43" spans="1:21" ht="20.25" customHeight="1">
      <c r="A43" s="44"/>
      <c r="B43" s="44"/>
      <c r="C43" s="45" t="s">
        <v>10</v>
      </c>
      <c r="D43" s="45"/>
      <c r="E43" s="56"/>
      <c r="F43" s="286" t="s">
        <v>161</v>
      </c>
      <c r="G43" s="287"/>
      <c r="H43" s="287"/>
      <c r="I43" s="287"/>
      <c r="J43" s="287"/>
      <c r="K43" s="287"/>
      <c r="L43" s="287"/>
      <c r="M43" s="287"/>
      <c r="N43" s="46"/>
      <c r="O43" s="44"/>
    </row>
    <row r="44" spans="1:21">
      <c r="A44" s="44"/>
      <c r="B44" s="44"/>
      <c r="C44" s="45"/>
      <c r="D44" s="45"/>
      <c r="E44" s="56"/>
      <c r="F44" s="287"/>
      <c r="G44" s="287"/>
      <c r="H44" s="287"/>
      <c r="I44" s="287"/>
      <c r="J44" s="287"/>
      <c r="K44" s="287"/>
      <c r="L44" s="287"/>
      <c r="M44" s="287"/>
      <c r="N44" s="46"/>
      <c r="O44" s="44"/>
    </row>
    <row r="45" spans="1:21">
      <c r="A45" s="44"/>
      <c r="B45" s="44"/>
      <c r="C45" s="46"/>
      <c r="D45" s="46"/>
      <c r="E45" s="56"/>
      <c r="F45" s="287"/>
      <c r="G45" s="287"/>
      <c r="H45" s="287"/>
      <c r="I45" s="287"/>
      <c r="J45" s="287"/>
      <c r="K45" s="287"/>
      <c r="L45" s="287"/>
      <c r="M45" s="287"/>
      <c r="N45" s="46"/>
      <c r="O45" s="44"/>
    </row>
    <row r="46" spans="1:21">
      <c r="A46" s="44"/>
      <c r="B46" s="44"/>
      <c r="C46" s="44"/>
      <c r="D46" s="44"/>
      <c r="E46" s="44"/>
      <c r="F46" s="44"/>
      <c r="G46" s="44"/>
      <c r="H46" s="44"/>
      <c r="I46" s="44"/>
      <c r="J46" s="44"/>
      <c r="K46" s="44"/>
      <c r="L46" s="44"/>
      <c r="M46" s="44"/>
      <c r="N46" s="44"/>
      <c r="O46" s="44"/>
    </row>
    <row r="47" spans="1:21">
      <c r="A47" s="44"/>
      <c r="B47" s="44"/>
      <c r="C47" s="288" t="s">
        <v>79</v>
      </c>
      <c r="D47" s="288"/>
      <c r="E47" s="288"/>
      <c r="F47" s="288"/>
      <c r="G47" s="288"/>
      <c r="H47" s="288"/>
      <c r="I47" s="288"/>
      <c r="J47" s="288"/>
      <c r="K47" s="288"/>
      <c r="L47" s="288"/>
      <c r="M47" s="288"/>
      <c r="N47" s="288"/>
      <c r="O47" s="44"/>
    </row>
    <row r="48" spans="1:21">
      <c r="A48" s="44"/>
      <c r="B48" s="44"/>
      <c r="C48" s="288"/>
      <c r="D48" s="288"/>
      <c r="E48" s="288"/>
      <c r="F48" s="288"/>
      <c r="G48" s="288"/>
      <c r="H48" s="288"/>
      <c r="I48" s="288"/>
      <c r="J48" s="288"/>
      <c r="K48" s="288"/>
      <c r="L48" s="288"/>
      <c r="M48" s="288"/>
      <c r="N48" s="288"/>
      <c r="O48" s="44"/>
    </row>
    <row r="49" spans="1:15">
      <c r="A49" s="44"/>
      <c r="B49" s="44"/>
      <c r="C49" s="288"/>
      <c r="D49" s="288"/>
      <c r="E49" s="288"/>
      <c r="F49" s="288"/>
      <c r="G49" s="288"/>
      <c r="H49" s="288"/>
      <c r="I49" s="288"/>
      <c r="J49" s="288"/>
      <c r="K49" s="288"/>
      <c r="L49" s="288"/>
      <c r="M49" s="288"/>
      <c r="N49" s="288"/>
      <c r="O49" s="44"/>
    </row>
  </sheetData>
  <sheetProtection algorithmName="SHA-512" hashValue="n8wPsrJJe8gFcI7EfHG04YrpXdpZ3Ly24xeWAdFcGp8aDj3yyy7szRKMOFAS1tAeG37UoxktxW9b0cr/hSZ4IQ==" saltValue="i8dJpbIQgpqJs7crozdNvw==" spinCount="100000" sheet="1" objects="1" scenarios="1"/>
  <protectedRanges>
    <protectedRange sqref="H2:L2 C33 F41 F43" name="handouts"/>
  </protectedRanges>
  <mergeCells count="32">
    <mergeCell ref="I2:K2"/>
    <mergeCell ref="B17:B23"/>
    <mergeCell ref="B24:B30"/>
    <mergeCell ref="F6:G6"/>
    <mergeCell ref="F8:M8"/>
    <mergeCell ref="A4:O4"/>
    <mergeCell ref="C25:D25"/>
    <mergeCell ref="C26:D26"/>
    <mergeCell ref="C27:D27"/>
    <mergeCell ref="C18:D18"/>
    <mergeCell ref="C19:D19"/>
    <mergeCell ref="C20:D20"/>
    <mergeCell ref="C21:D21"/>
    <mergeCell ref="C22:D22"/>
    <mergeCell ref="B16:D16"/>
    <mergeCell ref="C28:D28"/>
    <mergeCell ref="C29:D29"/>
    <mergeCell ref="C30:D30"/>
    <mergeCell ref="C11:N13"/>
    <mergeCell ref="C23:D23"/>
    <mergeCell ref="C24:D24"/>
    <mergeCell ref="L6:M6"/>
    <mergeCell ref="I6:K6"/>
    <mergeCell ref="C8:E8"/>
    <mergeCell ref="C17:D17"/>
    <mergeCell ref="C6:E6"/>
    <mergeCell ref="F42:M42"/>
    <mergeCell ref="F43:M45"/>
    <mergeCell ref="C47:N49"/>
    <mergeCell ref="C33:N37"/>
    <mergeCell ref="C38:N39"/>
    <mergeCell ref="F41:M41"/>
  </mergeCells>
  <phoneticPr fontId="28" type="noConversion"/>
  <conditionalFormatting sqref="F8">
    <cfRule type="expression" dxfId="23" priority="13">
      <formula>$E$8&gt;0</formula>
    </cfRule>
  </conditionalFormatting>
  <conditionalFormatting sqref="E41:E42">
    <cfRule type="expression" dxfId="22" priority="12">
      <formula>$E$41&gt;0</formula>
    </cfRule>
  </conditionalFormatting>
  <conditionalFormatting sqref="E43:E45">
    <cfRule type="expression" dxfId="21" priority="11">
      <formula>$E$43&gt;0</formula>
    </cfRule>
  </conditionalFormatting>
  <conditionalFormatting sqref="C33:D33">
    <cfRule type="expression" dxfId="20" priority="9">
      <formula>$C$33&gt;0</formula>
    </cfRule>
  </conditionalFormatting>
  <conditionalFormatting sqref="K15:L30">
    <cfRule type="expression" dxfId="19" priority="1">
      <formula>$Q$7=3</formula>
    </cfRule>
    <cfRule type="expression" dxfId="18" priority="2">
      <formula>$Q$7=3</formula>
    </cfRule>
  </conditionalFormatting>
  <dataValidations count="1">
    <dataValidation type="list" allowBlank="1" showInputMessage="1" showErrorMessage="1" sqref="I2" xr:uid="{E6AF6D17-9D7D-4041-9DEC-3E8B337BA797}">
      <formula1>"Children,Adult"</formula1>
    </dataValidation>
  </dataValidations>
  <pageMargins left="0.7" right="0.7" top="0.75" bottom="0.75" header="0.3" footer="0.3"/>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84E0-CC8A-4BD3-8C92-6C5DB05D6100}">
  <sheetPr codeName="Sheet6">
    <tabColor rgb="FFFF8205"/>
    <pageSetUpPr fitToPage="1"/>
  </sheetPr>
  <dimension ref="A1:AF46"/>
  <sheetViews>
    <sheetView showGridLines="0" zoomScaleNormal="100" workbookViewId="0"/>
  </sheetViews>
  <sheetFormatPr defaultColWidth="9.453125" defaultRowHeight="18.5"/>
  <cols>
    <col min="1" max="1" width="9.453125" style="4" customWidth="1"/>
    <col min="2" max="2" width="3.453125" style="4" customWidth="1"/>
    <col min="3" max="3" width="6.54296875" style="4" customWidth="1"/>
    <col min="4" max="4" width="3.453125" style="4" customWidth="1"/>
    <col min="5"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7" t="s">
        <v>112</v>
      </c>
      <c r="C1" s="318"/>
      <c r="D1" s="318"/>
      <c r="E1" s="318"/>
      <c r="F1" s="318"/>
      <c r="G1" s="318"/>
      <c r="H1" s="318"/>
      <c r="I1" s="318"/>
      <c r="J1" s="318"/>
      <c r="K1" s="318"/>
      <c r="L1" s="318"/>
      <c r="M1" s="318"/>
      <c r="N1" s="318"/>
      <c r="O1" s="318"/>
      <c r="P1" s="19"/>
    </row>
    <row r="2" spans="1:32" ht="15" customHeight="1">
      <c r="A2" s="154" t="s">
        <v>151</v>
      </c>
      <c r="B2" s="44"/>
      <c r="C2" s="44"/>
      <c r="D2" s="44"/>
      <c r="E2" s="44"/>
      <c r="F2" s="44"/>
      <c r="G2" s="44"/>
      <c r="H2" s="44"/>
      <c r="I2" s="44"/>
      <c r="J2" s="44"/>
      <c r="K2" s="44"/>
      <c r="L2" s="44"/>
      <c r="M2" s="44"/>
      <c r="N2" s="44"/>
      <c r="O2" s="44"/>
      <c r="Q2"/>
    </row>
    <row r="3" spans="1:32" ht="24" customHeight="1">
      <c r="A3" s="44"/>
      <c r="B3" s="44"/>
      <c r="C3" s="294" t="s">
        <v>0</v>
      </c>
      <c r="D3" s="294"/>
      <c r="E3" s="294"/>
      <c r="F3" s="293" t="str">
        <f>'Introduction Plan (Weeks 1-2)'!F6</f>
        <v/>
      </c>
      <c r="G3" s="293"/>
      <c r="H3" s="60"/>
      <c r="I3" s="294" t="s">
        <v>113</v>
      </c>
      <c r="J3" s="294"/>
      <c r="K3" s="294"/>
      <c r="L3" s="293" t="str">
        <f>'Introduction Plan (Weeks 1-2)'!L6</f>
        <v/>
      </c>
      <c r="M3" s="293"/>
      <c r="N3" s="44"/>
      <c r="O3" s="44"/>
      <c r="Q3"/>
      <c r="R3" s="4">
        <f>'Introduction Plan (Weeks 1-2)'!R6</f>
        <v>1</v>
      </c>
    </row>
    <row r="4" spans="1:32">
      <c r="A4" s="44"/>
      <c r="B4" s="44"/>
      <c r="C4" s="46"/>
      <c r="D4" s="46"/>
      <c r="E4" s="46"/>
      <c r="F4" s="46"/>
      <c r="G4" s="46"/>
      <c r="H4" s="46"/>
      <c r="I4" s="46"/>
      <c r="J4" s="46"/>
      <c r="K4" s="46"/>
      <c r="L4" s="46"/>
      <c r="M4" s="46"/>
      <c r="N4" s="46"/>
      <c r="O4" s="44"/>
      <c r="Q4" s="10">
        <f>IF($R$3=1,Children!F3,Adults!F3)</f>
        <v>0</v>
      </c>
      <c r="V4" s="9"/>
      <c r="W4" s="5"/>
      <c r="X4" s="5"/>
      <c r="Y4" s="5"/>
      <c r="Z4" s="5"/>
      <c r="AA4" s="5"/>
      <c r="AB4" s="5"/>
      <c r="AC4" s="9"/>
      <c r="AD4" s="9"/>
      <c r="AE4" s="9"/>
      <c r="AF4" s="9"/>
    </row>
    <row r="5" spans="1:32" ht="21.65" customHeight="1">
      <c r="A5" s="44"/>
      <c r="B5" s="44"/>
      <c r="C5" s="295" t="s">
        <v>1</v>
      </c>
      <c r="D5" s="295"/>
      <c r="E5" s="295"/>
      <c r="F5" s="292">
        <f>'Introduction Plan (Weeks 1-2)'!F8</f>
        <v>0</v>
      </c>
      <c r="G5" s="292"/>
      <c r="H5" s="292"/>
      <c r="I5" s="292"/>
      <c r="J5" s="292"/>
      <c r="K5" s="292"/>
      <c r="L5" s="292"/>
      <c r="M5" s="292"/>
      <c r="N5" s="46"/>
      <c r="O5" s="44"/>
      <c r="Z5" s="5"/>
      <c r="AA5" s="5"/>
      <c r="AB5" s="5"/>
      <c r="AC5" s="9"/>
      <c r="AD5" s="9"/>
      <c r="AE5" s="9"/>
      <c r="AF5" s="9"/>
    </row>
    <row r="6" spans="1:32">
      <c r="A6" s="44"/>
      <c r="B6" s="44"/>
      <c r="C6" s="46"/>
      <c r="D6" s="46"/>
      <c r="E6" s="46"/>
      <c r="F6" s="46"/>
      <c r="G6" s="46"/>
      <c r="H6" s="46"/>
      <c r="I6" s="46"/>
      <c r="J6" s="46"/>
      <c r="K6" s="46"/>
      <c r="L6" s="46"/>
      <c r="M6" s="46"/>
      <c r="N6" s="46"/>
      <c r="O6" s="44"/>
      <c r="Z6" s="5"/>
      <c r="AA6" s="5"/>
      <c r="AB6" s="5"/>
      <c r="AC6" s="9"/>
      <c r="AD6" s="9"/>
      <c r="AE6" s="9"/>
      <c r="AF6" s="9"/>
    </row>
    <row r="7" spans="1:32">
      <c r="A7" s="44"/>
      <c r="B7" s="44"/>
      <c r="C7" s="47"/>
      <c r="D7" s="47"/>
      <c r="E7" s="47"/>
      <c r="F7" s="47"/>
      <c r="G7" s="47"/>
      <c r="H7" s="47"/>
      <c r="I7" s="47"/>
      <c r="J7" s="47"/>
      <c r="K7" s="47"/>
      <c r="L7" s="47"/>
      <c r="M7" s="47"/>
      <c r="N7" s="47"/>
      <c r="O7" s="44"/>
      <c r="Z7" s="5"/>
      <c r="AA7" s="5"/>
      <c r="AB7" s="5"/>
      <c r="AC7" s="9"/>
      <c r="AD7" s="9"/>
      <c r="AE7" s="9"/>
      <c r="AF7" s="9"/>
    </row>
    <row r="8" spans="1:32">
      <c r="A8" s="44"/>
      <c r="B8" s="44"/>
      <c r="C8" s="302" t="s">
        <v>129</v>
      </c>
      <c r="D8" s="302"/>
      <c r="E8" s="302"/>
      <c r="F8" s="302"/>
      <c r="G8" s="302"/>
      <c r="H8" s="302"/>
      <c r="I8" s="302"/>
      <c r="J8" s="302"/>
      <c r="K8" s="302"/>
      <c r="L8" s="302"/>
      <c r="M8" s="302"/>
      <c r="N8" s="302"/>
      <c r="O8" s="44"/>
      <c r="V8" s="9"/>
      <c r="W8" s="5"/>
      <c r="X8" s="5"/>
      <c r="Y8" s="5"/>
      <c r="Z8" s="5"/>
      <c r="AA8" s="5"/>
      <c r="AB8" s="5"/>
      <c r="AC8" s="9"/>
      <c r="AD8" s="9"/>
      <c r="AE8" s="9"/>
      <c r="AF8" s="9"/>
    </row>
    <row r="9" spans="1:32" ht="18.75" customHeight="1">
      <c r="A9" s="44"/>
      <c r="B9" s="44"/>
      <c r="C9" s="302"/>
      <c r="D9" s="302"/>
      <c r="E9" s="302"/>
      <c r="F9" s="302"/>
      <c r="G9" s="302"/>
      <c r="H9" s="302"/>
      <c r="I9" s="302"/>
      <c r="J9" s="302"/>
      <c r="K9" s="302"/>
      <c r="L9" s="302"/>
      <c r="M9" s="302"/>
      <c r="N9" s="302"/>
      <c r="O9" s="44"/>
      <c r="V9" s="9"/>
      <c r="W9" s="10">
        <f>Children!E12</f>
        <v>0</v>
      </c>
      <c r="X9" s="5"/>
      <c r="Y9" s="5"/>
      <c r="Z9" s="5"/>
      <c r="AA9" s="5"/>
      <c r="AB9" s="5"/>
      <c r="AC9" s="9"/>
      <c r="AD9" s="9"/>
      <c r="AE9" s="9"/>
      <c r="AF9" s="9"/>
    </row>
    <row r="10" spans="1:32">
      <c r="A10" s="44"/>
      <c r="B10" s="44"/>
      <c r="C10" s="302"/>
      <c r="D10" s="302"/>
      <c r="E10" s="302"/>
      <c r="F10" s="302"/>
      <c r="G10" s="302"/>
      <c r="H10" s="302"/>
      <c r="I10" s="302"/>
      <c r="J10" s="302"/>
      <c r="K10" s="302"/>
      <c r="L10" s="302"/>
      <c r="M10" s="302"/>
      <c r="N10" s="302"/>
      <c r="O10" s="44"/>
      <c r="V10" s="9"/>
      <c r="W10" s="6"/>
      <c r="X10" s="5"/>
      <c r="Y10" s="5"/>
      <c r="Z10" s="5"/>
      <c r="AA10" s="5"/>
      <c r="AB10" s="5"/>
      <c r="AC10" s="9"/>
      <c r="AD10" s="9"/>
      <c r="AE10" s="9"/>
      <c r="AF10" s="9"/>
    </row>
    <row r="11" spans="1:32">
      <c r="A11" s="44"/>
      <c r="B11" s="44"/>
      <c r="C11" s="48"/>
      <c r="D11" s="48"/>
      <c r="E11" s="48"/>
      <c r="F11" s="48"/>
      <c r="G11" s="48"/>
      <c r="H11" s="48"/>
      <c r="I11" s="48"/>
      <c r="J11" s="48"/>
      <c r="K11" s="48"/>
      <c r="L11" s="48"/>
      <c r="M11" s="48"/>
      <c r="N11" s="48"/>
      <c r="O11" s="49"/>
      <c r="P11" s="21"/>
      <c r="Q11" s="6"/>
      <c r="R11" s="6"/>
      <c r="S11" s="6"/>
      <c r="T11" s="6"/>
      <c r="U11" s="6"/>
      <c r="V11" s="9"/>
      <c r="W11" s="10"/>
      <c r="X11" s="5"/>
      <c r="Y11" s="5"/>
      <c r="Z11" s="5"/>
      <c r="AA11" s="5"/>
      <c r="AB11" s="5"/>
      <c r="AC11" s="9"/>
      <c r="AD11" s="9"/>
      <c r="AE11" s="9"/>
      <c r="AF11" s="9"/>
    </row>
    <row r="12" spans="1:32" ht="30.75" customHeight="1">
      <c r="A12" s="44"/>
      <c r="B12" s="121"/>
      <c r="C12" s="122" t="s">
        <v>72</v>
      </c>
      <c r="D12" s="123"/>
      <c r="E12" s="126" t="s">
        <v>100</v>
      </c>
      <c r="F12" s="127" t="s">
        <v>95</v>
      </c>
      <c r="G12" s="126" t="s">
        <v>101</v>
      </c>
      <c r="H12" s="127" t="s">
        <v>95</v>
      </c>
      <c r="I12" s="126" t="s">
        <v>102</v>
      </c>
      <c r="J12" s="127" t="s">
        <v>95</v>
      </c>
      <c r="K12" s="126" t="s">
        <v>103</v>
      </c>
      <c r="L12" s="127" t="s">
        <v>95</v>
      </c>
      <c r="M12" s="124" t="s">
        <v>104</v>
      </c>
      <c r="N12" s="119" t="s">
        <v>95</v>
      </c>
      <c r="O12" s="49"/>
      <c r="P12" s="21"/>
      <c r="Q12" s="6"/>
      <c r="R12" s="9"/>
      <c r="S12" s="9"/>
      <c r="T12" s="9"/>
      <c r="U12" s="9"/>
      <c r="V12" s="9"/>
      <c r="W12" s="5"/>
      <c r="X12" s="5"/>
      <c r="Y12" s="5"/>
      <c r="Z12" s="5"/>
      <c r="AA12" s="5"/>
      <c r="AB12" s="5"/>
      <c r="AC12" s="9"/>
      <c r="AD12" s="9"/>
      <c r="AE12" s="9"/>
      <c r="AF12" s="9"/>
    </row>
    <row r="13" spans="1:32" ht="30.75" customHeight="1">
      <c r="A13" s="44"/>
      <c r="B13" s="314" t="s">
        <v>137</v>
      </c>
      <c r="C13" s="315"/>
      <c r="D13" s="316"/>
      <c r="E13" s="128"/>
      <c r="F13" s="129"/>
      <c r="G13" s="128"/>
      <c r="H13" s="129"/>
      <c r="I13" s="128"/>
      <c r="J13" s="129"/>
      <c r="K13" s="128"/>
      <c r="L13" s="130"/>
      <c r="M13" s="125"/>
      <c r="N13" s="120"/>
      <c r="O13" s="49"/>
      <c r="P13" s="21"/>
      <c r="Q13" s="6"/>
      <c r="R13" s="9"/>
      <c r="S13" s="9"/>
      <c r="T13" s="9"/>
      <c r="U13" s="9"/>
      <c r="V13" s="9"/>
      <c r="W13" s="5"/>
      <c r="X13" s="5"/>
      <c r="Y13" s="5"/>
      <c r="Z13" s="5"/>
      <c r="AA13" s="5"/>
      <c r="AB13" s="5"/>
      <c r="AC13" s="9"/>
      <c r="AD13" s="9"/>
      <c r="AE13" s="9"/>
      <c r="AF13" s="9"/>
    </row>
    <row r="14" spans="1:32" ht="24" customHeight="1">
      <c r="A14" s="44"/>
      <c r="B14" s="308" t="s">
        <v>98</v>
      </c>
      <c r="C14" s="296" t="s">
        <v>81</v>
      </c>
      <c r="D14" s="297"/>
      <c r="E14" s="99" t="str">
        <f>IF($R$3=1,Children!G32&amp;"ml",Adults!G32&amp;"ml")</f>
        <v>ml</v>
      </c>
      <c r="F14" s="91"/>
      <c r="G14" s="99" t="str">
        <f>IF($R$3=1,Children!I32&amp;"ml",Adults!I32&amp;"ml")</f>
        <v>ml</v>
      </c>
      <c r="H14" s="91"/>
      <c r="I14" s="99" t="str">
        <f>IF($R$3=1,Children!K32&amp;"ml",Adults!K32&amp;"ml")</f>
        <v>ml</v>
      </c>
      <c r="J14" s="91"/>
      <c r="K14" s="99" t="str">
        <f>IF($R$3=1,Children!M32&amp;"ml",Adults!M32&amp;"ml")</f>
        <v xml:space="preserve"> ml</v>
      </c>
      <c r="L14" s="92"/>
      <c r="M14" s="74" t="str">
        <f>IF($R$3=1,Children!O32&amp;"ml",Adults!O32&amp;"ml")</f>
        <v>ml</v>
      </c>
      <c r="N14" s="70"/>
      <c r="O14" s="49"/>
      <c r="P14" s="21"/>
      <c r="Q14" s="6"/>
      <c r="R14" s="9"/>
      <c r="S14" s="9"/>
      <c r="T14" s="9"/>
      <c r="U14" s="9"/>
      <c r="V14" s="9"/>
      <c r="W14" s="5"/>
      <c r="X14" s="5"/>
      <c r="Y14" s="5"/>
      <c r="Z14" s="5"/>
      <c r="AA14" s="5"/>
      <c r="AB14" s="5"/>
      <c r="AC14" s="9"/>
      <c r="AD14" s="9"/>
      <c r="AE14" s="9"/>
      <c r="AF14" s="9"/>
    </row>
    <row r="15" spans="1:32" ht="24" customHeight="1">
      <c r="A15" s="44"/>
      <c r="B15" s="309"/>
      <c r="C15" s="300" t="s">
        <v>82</v>
      </c>
      <c r="D15" s="301"/>
      <c r="E15" s="100" t="str">
        <f>IF($R$3=1,Children!G33&amp;"ml",Adults!G33&amp;"ml")</f>
        <v>ml</v>
      </c>
      <c r="F15" s="93"/>
      <c r="G15" s="100" t="str">
        <f>IF($R$3=1,Children!I33&amp;"ml",Adults!I33&amp;"ml")</f>
        <v>ml</v>
      </c>
      <c r="H15" s="93"/>
      <c r="I15" s="100" t="str">
        <f>IF($R$3=1,Children!K33&amp;"ml",Adults!K33&amp;"ml")</f>
        <v>ml</v>
      </c>
      <c r="J15" s="93"/>
      <c r="K15" s="100" t="str">
        <f>IF($R$3=1,Children!M33&amp;"ml",Adults!M33&amp;"ml")</f>
        <v xml:space="preserve"> ml</v>
      </c>
      <c r="L15" s="94"/>
      <c r="M15" s="71" t="str">
        <f>IF($R$3=1,Children!O33&amp;"ml",Adults!O33&amp;"ml")</f>
        <v>ml</v>
      </c>
      <c r="N15" s="59"/>
      <c r="O15" s="49"/>
      <c r="P15" s="21"/>
      <c r="Q15" s="5"/>
      <c r="R15" s="5"/>
      <c r="S15" s="5"/>
      <c r="T15" s="5"/>
      <c r="U15" s="5"/>
      <c r="V15" s="9"/>
      <c r="W15" s="5"/>
      <c r="X15" s="5"/>
      <c r="Y15" s="5"/>
      <c r="Z15" s="5"/>
      <c r="AA15" s="5"/>
      <c r="AB15" s="5"/>
      <c r="AC15" s="9"/>
      <c r="AD15" s="9"/>
      <c r="AE15" s="9"/>
      <c r="AF15" s="9"/>
    </row>
    <row r="16" spans="1:32" ht="24" customHeight="1">
      <c r="A16" s="44"/>
      <c r="B16" s="309"/>
      <c r="C16" s="298" t="s">
        <v>83</v>
      </c>
      <c r="D16" s="299"/>
      <c r="E16" s="101" t="str">
        <f>IF($R$3=1,Children!G34&amp;"ml",Adults!G34&amp;"ml")</f>
        <v>ml</v>
      </c>
      <c r="F16" s="95"/>
      <c r="G16" s="101" t="str">
        <f>IF($R$3=1,Children!I34&amp;"ml",Adults!I34&amp;"ml")</f>
        <v>ml</v>
      </c>
      <c r="H16" s="95"/>
      <c r="I16" s="101" t="str">
        <f>IF($R$3=1,Children!K34&amp;"ml",Adults!K34&amp;"ml")</f>
        <v>ml</v>
      </c>
      <c r="J16" s="95"/>
      <c r="K16" s="101" t="str">
        <f>IF($R$3=1,Children!M34&amp;"ml",Adults!M34&amp;"ml")</f>
        <v xml:space="preserve"> ml</v>
      </c>
      <c r="L16" s="96"/>
      <c r="M16" s="72" t="str">
        <f>IF($R$3=1,Children!O34&amp;"ml",Adults!O34&amp;"ml")</f>
        <v>ml</v>
      </c>
      <c r="N16" s="58"/>
      <c r="O16" s="49"/>
      <c r="P16" s="21"/>
      <c r="Q16" s="5"/>
      <c r="R16" s="5"/>
      <c r="S16" s="10">
        <v>3</v>
      </c>
      <c r="T16" s="5"/>
      <c r="U16" s="5"/>
      <c r="V16" s="9"/>
      <c r="W16" s="5"/>
      <c r="X16" s="5"/>
      <c r="Y16" s="5"/>
      <c r="Z16" s="5"/>
      <c r="AA16" s="5"/>
      <c r="AB16" s="5"/>
      <c r="AC16" s="9"/>
      <c r="AD16" s="9"/>
      <c r="AE16" s="9"/>
      <c r="AF16" s="9"/>
    </row>
    <row r="17" spans="1:32" ht="24" customHeight="1">
      <c r="A17" s="44"/>
      <c r="B17" s="309"/>
      <c r="C17" s="300" t="s">
        <v>84</v>
      </c>
      <c r="D17" s="301"/>
      <c r="E17" s="100" t="str">
        <f>IF($R$3=1,Children!G35&amp;"ml",Adults!G35&amp;"ml")</f>
        <v>ml</v>
      </c>
      <c r="F17" s="93"/>
      <c r="G17" s="100" t="str">
        <f>IF($R$3=1,Children!I35&amp;"ml",Adults!I35&amp;"ml")</f>
        <v>ml</v>
      </c>
      <c r="H17" s="93"/>
      <c r="I17" s="100" t="str">
        <f>IF($R$3=1,Children!K35&amp;"ml",Adults!K35&amp;"ml")</f>
        <v>ml</v>
      </c>
      <c r="J17" s="93"/>
      <c r="K17" s="100" t="str">
        <f>IF($R$3=1,Children!M35&amp;"ml",Adults!M35&amp;"ml")</f>
        <v xml:space="preserve"> ml</v>
      </c>
      <c r="L17" s="94"/>
      <c r="M17" s="71" t="str">
        <f>IF($R$3=1,Children!O35&amp;"ml",Adults!O35&amp;"ml")</f>
        <v>ml</v>
      </c>
      <c r="N17" s="59"/>
      <c r="O17" s="49"/>
      <c r="P17" s="6"/>
      <c r="Q17" s="5"/>
      <c r="R17" s="5"/>
      <c r="S17" s="10">
        <v>5</v>
      </c>
      <c r="T17" s="5"/>
      <c r="U17" s="5"/>
      <c r="V17" s="9"/>
      <c r="W17" s="5"/>
      <c r="X17" s="5"/>
      <c r="Y17" s="5"/>
      <c r="Z17" s="5"/>
      <c r="AA17" s="5"/>
      <c r="AB17" s="5"/>
      <c r="AC17" s="9"/>
      <c r="AD17" s="9"/>
      <c r="AE17" s="9"/>
      <c r="AF17" s="9"/>
    </row>
    <row r="18" spans="1:32" ht="24" customHeight="1">
      <c r="A18" s="44"/>
      <c r="B18" s="309"/>
      <c r="C18" s="298" t="s">
        <v>85</v>
      </c>
      <c r="D18" s="299"/>
      <c r="E18" s="101" t="str">
        <f>IF($R$3=1,Children!G36&amp;"ml",Adults!G36&amp;"ml")</f>
        <v>ml</v>
      </c>
      <c r="F18" s="95"/>
      <c r="G18" s="101" t="str">
        <f>IF($R$3=1,Children!I36&amp;"ml",Adults!I36&amp;"ml")</f>
        <v>ml</v>
      </c>
      <c r="H18" s="95"/>
      <c r="I18" s="101" t="str">
        <f>IF($R$3=1,Children!K36&amp;"ml",Adults!K36&amp;"ml")</f>
        <v>ml</v>
      </c>
      <c r="J18" s="95"/>
      <c r="K18" s="101" t="str">
        <f>IF($R$3=1,Children!M36&amp;"ml",Adults!M36&amp;"ml")</f>
        <v xml:space="preserve"> ml</v>
      </c>
      <c r="L18" s="96"/>
      <c r="M18" s="72" t="str">
        <f>IF($R$3=1,Children!O36&amp;"ml",Adults!O36&amp;"ml")</f>
        <v>ml</v>
      </c>
      <c r="N18" s="58"/>
      <c r="O18" s="49"/>
      <c r="P18" s="6"/>
      <c r="Q18" s="5"/>
      <c r="R18" s="5"/>
      <c r="S18" s="10">
        <v>7</v>
      </c>
      <c r="T18" s="5"/>
      <c r="U18" s="5"/>
      <c r="V18" s="9"/>
      <c r="W18" s="9"/>
      <c r="X18" s="9"/>
      <c r="Y18" s="9"/>
      <c r="Z18" s="9"/>
      <c r="AA18" s="9"/>
      <c r="AB18" s="9"/>
      <c r="AC18" s="9"/>
      <c r="AD18" s="9"/>
      <c r="AE18" s="9"/>
      <c r="AF18" s="9"/>
    </row>
    <row r="19" spans="1:32" ht="24" customHeight="1">
      <c r="A19" s="44"/>
      <c r="B19" s="309"/>
      <c r="C19" s="300" t="s">
        <v>86</v>
      </c>
      <c r="D19" s="301"/>
      <c r="E19" s="100" t="str">
        <f>IF($R$3=1,Children!G37&amp;"ml",Adults!G37&amp;"ml")</f>
        <v>ml</v>
      </c>
      <c r="F19" s="93"/>
      <c r="G19" s="100" t="str">
        <f>IF($R$3=1,Children!I37&amp;"ml",Adults!I37&amp;"ml")</f>
        <v>ml</v>
      </c>
      <c r="H19" s="93"/>
      <c r="I19" s="100" t="str">
        <f>IF($R$3=1,Children!K37&amp;"ml",Adults!K37&amp;"ml")</f>
        <v>ml</v>
      </c>
      <c r="J19" s="93"/>
      <c r="K19" s="100" t="str">
        <f>IF($R$3=1,Children!M37&amp;"ml",Adults!M37&amp;"ml")</f>
        <v xml:space="preserve"> ml</v>
      </c>
      <c r="L19" s="94"/>
      <c r="M19" s="71" t="str">
        <f>IF($R$3=1,Children!O37&amp;"ml",Adults!O37&amp;"ml")</f>
        <v>ml</v>
      </c>
      <c r="N19" s="59"/>
      <c r="O19" s="49"/>
      <c r="P19" s="6"/>
      <c r="Q19" s="5"/>
      <c r="R19" s="5"/>
      <c r="S19" s="10">
        <v>9</v>
      </c>
      <c r="T19" s="5"/>
      <c r="U19" s="5"/>
      <c r="V19" s="9"/>
      <c r="W19" s="9"/>
      <c r="X19" s="9"/>
      <c r="Y19" s="9"/>
      <c r="Z19" s="9"/>
      <c r="AA19" s="9"/>
      <c r="AB19" s="9"/>
    </row>
    <row r="20" spans="1:32" ht="24" customHeight="1">
      <c r="A20" s="44"/>
      <c r="B20" s="309"/>
      <c r="C20" s="298" t="s">
        <v>87</v>
      </c>
      <c r="D20" s="299"/>
      <c r="E20" s="101" t="str">
        <f>IF($R$3=1,Children!G38&amp;"ml",Adults!G38&amp;"ml")</f>
        <v>ml</v>
      </c>
      <c r="F20" s="95"/>
      <c r="G20" s="101" t="str">
        <f>IF($R$3=1,Children!I38&amp;"ml",Adults!I38&amp;"ml")</f>
        <v>ml</v>
      </c>
      <c r="H20" s="95"/>
      <c r="I20" s="101" t="str">
        <f>IF($R$3=1,Children!K38&amp;"ml",Adults!K38&amp;"ml")</f>
        <v>ml</v>
      </c>
      <c r="J20" s="95"/>
      <c r="K20" s="101" t="str">
        <f>IF($R$3=1,Children!M38&amp;"ml",Adults!M38&amp;"ml")</f>
        <v xml:space="preserve"> ml</v>
      </c>
      <c r="L20" s="96"/>
      <c r="M20" s="72" t="str">
        <f>IF($R$3=1,Children!O38&amp;"ml",Adults!O38&amp;"ml")</f>
        <v>ml</v>
      </c>
      <c r="N20" s="58"/>
      <c r="O20" s="49"/>
      <c r="P20" s="6"/>
      <c r="Q20" s="5"/>
      <c r="R20" s="5"/>
      <c r="S20" s="10">
        <v>11</v>
      </c>
      <c r="T20" s="5"/>
      <c r="U20" s="5"/>
      <c r="V20" s="9"/>
      <c r="W20" s="9"/>
      <c r="X20" s="9"/>
      <c r="Y20" s="9"/>
      <c r="Z20" s="9"/>
      <c r="AA20" s="9"/>
      <c r="AB20" s="9"/>
    </row>
    <row r="21" spans="1:32" ht="24" customHeight="1">
      <c r="A21" s="44"/>
      <c r="B21" s="310" t="s">
        <v>99</v>
      </c>
      <c r="C21" s="303" t="s">
        <v>88</v>
      </c>
      <c r="D21" s="304"/>
      <c r="E21" s="102" t="str">
        <f>IF($R$3=1,Children!G39&amp;"ml",Adults!G39&amp;"ml")</f>
        <v>ml</v>
      </c>
      <c r="F21" s="97"/>
      <c r="G21" s="102" t="str">
        <f>IF($R$3=1,Children!I39&amp;"ml",Adults!I39&amp;"ml")</f>
        <v>ml</v>
      </c>
      <c r="H21" s="97"/>
      <c r="I21" s="102" t="str">
        <f>IF($R$3=1,Children!K39&amp;"ml",Adults!K39&amp;"ml")</f>
        <v>ml</v>
      </c>
      <c r="J21" s="97"/>
      <c r="K21" s="102" t="str">
        <f>IF($R$3=1,Children!M39&amp;"ml",Adults!M39&amp;"ml")</f>
        <v xml:space="preserve"> ml</v>
      </c>
      <c r="L21" s="98"/>
      <c r="M21" s="73" t="str">
        <f>IF($R$3=1,Children!O39&amp;"ml",Adults!O39&amp;"ml")</f>
        <v>ml</v>
      </c>
      <c r="N21" s="69"/>
      <c r="O21" s="49"/>
      <c r="P21" s="6"/>
      <c r="Q21" s="5"/>
      <c r="R21" s="5"/>
      <c r="S21" s="10"/>
      <c r="T21" s="5"/>
      <c r="U21" s="5"/>
      <c r="V21" s="9"/>
      <c r="W21" s="9"/>
      <c r="X21" s="9"/>
      <c r="Y21" s="9"/>
      <c r="Z21" s="9"/>
      <c r="AA21" s="9"/>
      <c r="AB21" s="9"/>
    </row>
    <row r="22" spans="1:32" ht="24" customHeight="1">
      <c r="A22" s="44"/>
      <c r="B22" s="311"/>
      <c r="C22" s="298" t="s">
        <v>89</v>
      </c>
      <c r="D22" s="299"/>
      <c r="E22" s="101" t="str">
        <f>IF($R$3=1,Children!G40&amp;"ml",Adults!G40&amp;"ml")</f>
        <v>ml</v>
      </c>
      <c r="F22" s="95"/>
      <c r="G22" s="101" t="str">
        <f>IF($R$3=1,Children!I40&amp;"ml",Adults!I40&amp;"ml")</f>
        <v>ml</v>
      </c>
      <c r="H22" s="95"/>
      <c r="I22" s="101" t="str">
        <f>IF($R$3=1,Children!K40&amp;"ml",Adults!K40&amp;"ml")</f>
        <v>ml</v>
      </c>
      <c r="J22" s="95"/>
      <c r="K22" s="101" t="str">
        <f>IF($R$3=1,Children!M40&amp;"ml",Adults!M40&amp;"ml")</f>
        <v xml:space="preserve"> ml</v>
      </c>
      <c r="L22" s="96"/>
      <c r="M22" s="72" t="str">
        <f>IF($R$3=1,Children!O40&amp;"ml",Adults!O40&amp;"ml")</f>
        <v>ml</v>
      </c>
      <c r="N22" s="58"/>
      <c r="O22" s="49"/>
      <c r="P22" s="6"/>
      <c r="Q22" s="5"/>
      <c r="R22" s="5"/>
      <c r="S22" s="10"/>
      <c r="T22" s="5"/>
      <c r="U22" s="5"/>
      <c r="V22" s="9"/>
      <c r="W22" s="9"/>
      <c r="X22" s="9"/>
      <c r="Y22" s="9"/>
      <c r="Z22" s="9"/>
      <c r="AA22" s="9"/>
      <c r="AB22" s="9"/>
    </row>
    <row r="23" spans="1:32" ht="24" customHeight="1">
      <c r="A23" s="44"/>
      <c r="B23" s="311"/>
      <c r="C23" s="300" t="s">
        <v>90</v>
      </c>
      <c r="D23" s="301"/>
      <c r="E23" s="100" t="str">
        <f>IF($R$3=1,Children!G41&amp;"ml",Adults!G41&amp;"ml")</f>
        <v>ml</v>
      </c>
      <c r="F23" s="93"/>
      <c r="G23" s="100" t="str">
        <f>IF($R$3=1,Children!I41&amp;"ml",Adults!I41&amp;"ml")</f>
        <v>ml</v>
      </c>
      <c r="H23" s="93"/>
      <c r="I23" s="100" t="str">
        <f>IF($R$3=1,Children!K41&amp;"ml",Adults!K41&amp;"ml")</f>
        <v>ml</v>
      </c>
      <c r="J23" s="93"/>
      <c r="K23" s="100" t="str">
        <f>IF($R$3=1,Children!M41&amp;"ml",Adults!M41&amp;"ml")</f>
        <v xml:space="preserve"> ml</v>
      </c>
      <c r="L23" s="94"/>
      <c r="M23" s="71" t="str">
        <f>IF($R$3=1,Children!O41&amp;"ml",Adults!O41&amp;"ml")</f>
        <v>ml</v>
      </c>
      <c r="N23" s="59"/>
      <c r="O23" s="49"/>
      <c r="P23" s="6"/>
      <c r="Q23" s="5"/>
      <c r="R23" s="5"/>
      <c r="S23" s="10">
        <v>13</v>
      </c>
      <c r="T23" s="5"/>
      <c r="U23" s="5"/>
      <c r="V23" s="9"/>
      <c r="W23" s="9"/>
      <c r="X23" s="9"/>
      <c r="Y23" s="9"/>
      <c r="Z23" s="9"/>
      <c r="AA23" s="9"/>
      <c r="AB23" s="9"/>
    </row>
    <row r="24" spans="1:32" ht="24" customHeight="1">
      <c r="A24" s="44"/>
      <c r="B24" s="311"/>
      <c r="C24" s="298" t="s">
        <v>91</v>
      </c>
      <c r="D24" s="299"/>
      <c r="E24" s="101" t="str">
        <f>IF($R$3=1,Children!G42&amp;"ml",Adults!G42&amp;"ml")</f>
        <v>ml</v>
      </c>
      <c r="F24" s="95"/>
      <c r="G24" s="101" t="str">
        <f>IF($R$3=1,Children!I42&amp;"ml",Adults!I42&amp;"ml")</f>
        <v>ml</v>
      </c>
      <c r="H24" s="95"/>
      <c r="I24" s="101" t="str">
        <f>IF($R$3=1,Children!K42&amp;"ml",Adults!K42&amp;"ml")</f>
        <v>ml</v>
      </c>
      <c r="J24" s="95"/>
      <c r="K24" s="101" t="str">
        <f>IF($R$3=1,Children!M42&amp;"ml",Adults!M42&amp;"ml")</f>
        <v xml:space="preserve"> ml</v>
      </c>
      <c r="L24" s="96"/>
      <c r="M24" s="72" t="str">
        <f>IF($R$3=1,Children!O42&amp;"ml",Adults!O42&amp;"ml")</f>
        <v>ml</v>
      </c>
      <c r="N24" s="58"/>
      <c r="O24" s="49"/>
      <c r="P24" s="21"/>
      <c r="Q24" s="5"/>
      <c r="R24" s="5"/>
      <c r="S24" s="5"/>
      <c r="T24" s="5"/>
      <c r="U24" s="5"/>
      <c r="V24" s="9"/>
      <c r="W24" s="9"/>
      <c r="X24" s="9"/>
      <c r="Y24" s="9"/>
      <c r="Z24" s="9"/>
      <c r="AA24" s="9"/>
      <c r="AB24" s="9"/>
    </row>
    <row r="25" spans="1:32" ht="24" customHeight="1">
      <c r="A25" s="44"/>
      <c r="B25" s="311"/>
      <c r="C25" s="300" t="s">
        <v>92</v>
      </c>
      <c r="D25" s="301"/>
      <c r="E25" s="100" t="str">
        <f>IF($R$3=1,Children!G43&amp;"ml",Adults!G43&amp;"ml")</f>
        <v>ml</v>
      </c>
      <c r="F25" s="93"/>
      <c r="G25" s="100" t="str">
        <f>IF($R$3=1,Children!I43&amp;"ml",Adults!I43&amp;"ml")</f>
        <v>ml</v>
      </c>
      <c r="H25" s="93"/>
      <c r="I25" s="100" t="str">
        <f>IF($R$3=1,Children!K43&amp;"ml",Adults!K43&amp;"ml")</f>
        <v>ml</v>
      </c>
      <c r="J25" s="93"/>
      <c r="K25" s="100" t="str">
        <f>IF($R$3=1,Children!M43&amp;"ml",Adults!M43&amp;"ml")</f>
        <v xml:space="preserve"> ml</v>
      </c>
      <c r="L25" s="94"/>
      <c r="M25" s="71" t="str">
        <f>IF($R$3=1,Children!O43&amp;"ml",Adults!O43&amp;"ml")</f>
        <v>ml</v>
      </c>
      <c r="N25" s="59"/>
      <c r="O25" s="44"/>
      <c r="R25" s="5"/>
      <c r="S25" s="5"/>
      <c r="T25" s="5"/>
      <c r="U25" s="5"/>
      <c r="V25" s="9"/>
      <c r="W25" s="9"/>
      <c r="X25" s="9"/>
      <c r="Y25" s="9"/>
      <c r="Z25" s="9"/>
      <c r="AA25" s="9"/>
      <c r="AB25" s="9"/>
    </row>
    <row r="26" spans="1:32" ht="24" customHeight="1">
      <c r="A26" s="44"/>
      <c r="B26" s="311"/>
      <c r="C26" s="298" t="s">
        <v>93</v>
      </c>
      <c r="D26" s="299"/>
      <c r="E26" s="101" t="str">
        <f>IF($R$3=1,Children!G44&amp;"ml",Adults!G44&amp;"ml")</f>
        <v>ml</v>
      </c>
      <c r="F26" s="95"/>
      <c r="G26" s="101" t="str">
        <f>IF($R$3=1,Children!I44&amp;"ml",Adults!I44&amp;"ml")</f>
        <v>ml</v>
      </c>
      <c r="H26" s="95"/>
      <c r="I26" s="101" t="str">
        <f>IF($R$3=1,Children!K44&amp;"ml",Adults!K44&amp;"ml")</f>
        <v>ml</v>
      </c>
      <c r="J26" s="95"/>
      <c r="K26" s="101" t="str">
        <f>IF($R$3=1,Children!M44&amp;"ml",Adults!M44&amp;"ml")</f>
        <v xml:space="preserve"> ml</v>
      </c>
      <c r="L26" s="96"/>
      <c r="M26" s="72" t="str">
        <f>IF($R$3=1,Children!O44&amp;"ml",Adults!O44&amp;"ml")</f>
        <v>ml</v>
      </c>
      <c r="N26" s="58"/>
      <c r="O26" s="44"/>
      <c r="R26" s="5"/>
      <c r="S26" s="5"/>
      <c r="T26" s="5"/>
      <c r="U26" s="5"/>
    </row>
    <row r="27" spans="1:32" ht="24" customHeight="1">
      <c r="A27" s="44"/>
      <c r="B27" s="311"/>
      <c r="C27" s="300" t="s">
        <v>94</v>
      </c>
      <c r="D27" s="301"/>
      <c r="E27" s="100" t="str">
        <f>IF($R$3=1,Children!G45&amp;"ml",Adults!G45&amp;"ml")</f>
        <v>ml</v>
      </c>
      <c r="F27" s="93"/>
      <c r="G27" s="100" t="str">
        <f>IF($R$3=1,Children!I45&amp;"ml",Adults!I45&amp;"ml")</f>
        <v>ml</v>
      </c>
      <c r="H27" s="93"/>
      <c r="I27" s="100" t="str">
        <f>IF($R$3=1,Children!K45&amp;"ml",Adults!K45&amp;"ml")</f>
        <v>ml</v>
      </c>
      <c r="J27" s="93"/>
      <c r="K27" s="100" t="str">
        <f>IF($R$3=1,Children!M45&amp;"ml",Adults!M45&amp;"ml")</f>
        <v xml:space="preserve"> ml</v>
      </c>
      <c r="L27" s="94"/>
      <c r="M27" s="71" t="str">
        <f>IF($R$3=1,Children!O45&amp;"ml",Adults!O45&amp;"ml")</f>
        <v>ml</v>
      </c>
      <c r="N27" s="59"/>
      <c r="O27" s="44"/>
      <c r="R27" s="5"/>
      <c r="S27" s="5"/>
      <c r="T27" s="5"/>
      <c r="U27" s="5"/>
    </row>
    <row r="28" spans="1:32">
      <c r="A28" s="44"/>
      <c r="B28" s="44"/>
      <c r="C28" s="50"/>
      <c r="D28" s="50"/>
      <c r="E28" s="50"/>
      <c r="F28" s="50"/>
      <c r="G28" s="50"/>
      <c r="H28" s="50"/>
      <c r="I28" s="50"/>
      <c r="J28" s="50"/>
      <c r="K28" s="50"/>
      <c r="L28" s="50"/>
      <c r="M28" s="50"/>
      <c r="N28" s="50"/>
      <c r="O28" s="44"/>
      <c r="R28" s="5"/>
      <c r="S28" s="5"/>
      <c r="T28" s="5"/>
      <c r="U28" s="5"/>
    </row>
    <row r="29" spans="1:32">
      <c r="A29" s="44"/>
      <c r="B29" s="44"/>
      <c r="C29" s="45" t="s">
        <v>8</v>
      </c>
      <c r="D29" s="45"/>
      <c r="E29" s="46"/>
      <c r="F29" s="46"/>
      <c r="G29" s="46"/>
      <c r="H29" s="46"/>
      <c r="I29" s="46"/>
      <c r="J29" s="46"/>
      <c r="K29" s="46"/>
      <c r="L29" s="46"/>
      <c r="M29" s="46"/>
      <c r="N29" s="46"/>
      <c r="O29" s="44"/>
      <c r="R29" s="5"/>
      <c r="S29" s="5"/>
      <c r="T29" s="5"/>
      <c r="U29" s="5"/>
    </row>
    <row r="30" spans="1:32">
      <c r="A30" s="44"/>
      <c r="B30" s="44"/>
      <c r="C30" s="289">
        <f>'Introduction Plan (Weeks 1-2)'!C33</f>
        <v>0</v>
      </c>
      <c r="D30" s="289"/>
      <c r="E30" s="289"/>
      <c r="F30" s="289"/>
      <c r="G30" s="289"/>
      <c r="H30" s="289"/>
      <c r="I30" s="289"/>
      <c r="J30" s="289"/>
      <c r="K30" s="289"/>
      <c r="L30" s="289"/>
      <c r="M30" s="289"/>
      <c r="N30" s="289"/>
      <c r="O30" s="44"/>
      <c r="R30" s="5"/>
      <c r="S30" s="5"/>
      <c r="T30" s="5"/>
      <c r="U30" s="5"/>
    </row>
    <row r="31" spans="1:32">
      <c r="A31" s="44"/>
      <c r="B31" s="44"/>
      <c r="C31" s="289"/>
      <c r="D31" s="289"/>
      <c r="E31" s="289"/>
      <c r="F31" s="289"/>
      <c r="G31" s="289"/>
      <c r="H31" s="289"/>
      <c r="I31" s="289"/>
      <c r="J31" s="289"/>
      <c r="K31" s="289"/>
      <c r="L31" s="289"/>
      <c r="M31" s="289"/>
      <c r="N31" s="289"/>
      <c r="O31" s="44"/>
      <c r="R31" s="5"/>
      <c r="S31" s="5"/>
      <c r="T31" s="5"/>
      <c r="U31" s="5"/>
    </row>
    <row r="32" spans="1:32">
      <c r="A32" s="44"/>
      <c r="B32" s="44"/>
      <c r="C32" s="289"/>
      <c r="D32" s="289"/>
      <c r="E32" s="289"/>
      <c r="F32" s="289"/>
      <c r="G32" s="289"/>
      <c r="H32" s="289"/>
      <c r="I32" s="289"/>
      <c r="J32" s="289"/>
      <c r="K32" s="289"/>
      <c r="L32" s="289"/>
      <c r="M32" s="289"/>
      <c r="N32" s="289"/>
      <c r="O32" s="44"/>
    </row>
    <row r="33" spans="1:15">
      <c r="A33" s="44"/>
      <c r="B33" s="44"/>
      <c r="C33" s="289"/>
      <c r="D33" s="289"/>
      <c r="E33" s="289"/>
      <c r="F33" s="289"/>
      <c r="G33" s="289"/>
      <c r="H33" s="289"/>
      <c r="I33" s="289"/>
      <c r="J33" s="289"/>
      <c r="K33" s="289"/>
      <c r="L33" s="289"/>
      <c r="M33" s="289"/>
      <c r="N33" s="289"/>
      <c r="O33" s="44"/>
    </row>
    <row r="34" spans="1:15">
      <c r="A34" s="44"/>
      <c r="B34" s="44"/>
      <c r="C34" s="289"/>
      <c r="D34" s="289"/>
      <c r="E34" s="289"/>
      <c r="F34" s="289"/>
      <c r="G34" s="289"/>
      <c r="H34" s="289"/>
      <c r="I34" s="289"/>
      <c r="J34" s="289"/>
      <c r="K34" s="289"/>
      <c r="L34" s="289"/>
      <c r="M34" s="289"/>
      <c r="N34" s="289"/>
      <c r="O34" s="44"/>
    </row>
    <row r="35" spans="1:15">
      <c r="A35" s="44"/>
      <c r="B35" s="44"/>
      <c r="C35" s="290"/>
      <c r="D35" s="290"/>
      <c r="E35" s="290"/>
      <c r="F35" s="290"/>
      <c r="G35" s="290"/>
      <c r="H35" s="290"/>
      <c r="I35" s="290"/>
      <c r="J35" s="290"/>
      <c r="K35" s="290"/>
      <c r="L35" s="290"/>
      <c r="M35" s="290"/>
      <c r="N35" s="290"/>
      <c r="O35" s="44"/>
    </row>
    <row r="36" spans="1:15" ht="41.25" customHeight="1">
      <c r="A36" s="44"/>
      <c r="B36" s="44"/>
      <c r="C36" s="290"/>
      <c r="D36" s="290"/>
      <c r="E36" s="290"/>
      <c r="F36" s="290"/>
      <c r="G36" s="290"/>
      <c r="H36" s="290"/>
      <c r="I36" s="290"/>
      <c r="J36" s="290"/>
      <c r="K36" s="290"/>
      <c r="L36" s="290"/>
      <c r="M36" s="290"/>
      <c r="N36" s="290"/>
      <c r="O36" s="44"/>
    </row>
    <row r="37" spans="1:15">
      <c r="A37" s="44"/>
      <c r="B37" s="44"/>
      <c r="C37" s="46"/>
      <c r="D37" s="46"/>
      <c r="E37" s="46"/>
      <c r="F37" s="46"/>
      <c r="G37" s="46"/>
      <c r="H37" s="46"/>
      <c r="I37" s="46"/>
      <c r="J37" s="46"/>
      <c r="K37" s="46"/>
      <c r="L37" s="46"/>
      <c r="M37" s="46"/>
      <c r="N37" s="46"/>
      <c r="O37" s="44"/>
    </row>
    <row r="38" spans="1:15">
      <c r="A38" s="44"/>
      <c r="B38" s="44"/>
      <c r="C38" s="45" t="s">
        <v>9</v>
      </c>
      <c r="D38" s="45"/>
      <c r="E38" s="55"/>
      <c r="F38" s="292" t="str">
        <f>'Introduction Plan (Weeks 1-2)'!F41</f>
        <v/>
      </c>
      <c r="G38" s="292"/>
      <c r="H38" s="292"/>
      <c r="I38" s="292"/>
      <c r="J38" s="292"/>
      <c r="K38" s="292"/>
      <c r="L38" s="292"/>
      <c r="M38" s="292"/>
      <c r="N38" s="46"/>
      <c r="O38" s="44"/>
    </row>
    <row r="39" spans="1:15" ht="18" customHeight="1">
      <c r="A39" s="44"/>
      <c r="B39" s="44"/>
      <c r="C39" s="45"/>
      <c r="D39" s="45"/>
      <c r="E39" s="55"/>
      <c r="F39" s="292" t="str">
        <f>'Introduction Plan (Weeks 1-2)'!F42</f>
        <v/>
      </c>
      <c r="G39" s="292"/>
      <c r="H39" s="292"/>
      <c r="I39" s="292"/>
      <c r="J39" s="292"/>
      <c r="K39" s="292"/>
      <c r="L39" s="292"/>
      <c r="M39" s="292"/>
      <c r="N39" s="46"/>
      <c r="O39" s="44"/>
    </row>
    <row r="40" spans="1:15" ht="20.25" customHeight="1">
      <c r="A40" s="44"/>
      <c r="B40" s="44"/>
      <c r="C40" s="45" t="s">
        <v>10</v>
      </c>
      <c r="D40" s="45"/>
      <c r="E40" s="56"/>
      <c r="F40" s="292" t="str">
        <f>'Introduction Plan (Weeks 1-2)'!F43</f>
        <v/>
      </c>
      <c r="G40" s="292"/>
      <c r="H40" s="292"/>
      <c r="I40" s="292"/>
      <c r="J40" s="292"/>
      <c r="K40" s="292"/>
      <c r="L40" s="292"/>
      <c r="M40" s="292"/>
      <c r="N40" s="46"/>
      <c r="O40" s="44"/>
    </row>
    <row r="41" spans="1:15">
      <c r="A41" s="44"/>
      <c r="B41" s="44"/>
      <c r="C41" s="45"/>
      <c r="D41" s="45"/>
      <c r="E41" s="56"/>
      <c r="F41" s="292"/>
      <c r="G41" s="292"/>
      <c r="H41" s="292"/>
      <c r="I41" s="292"/>
      <c r="J41" s="292"/>
      <c r="K41" s="292"/>
      <c r="L41" s="292"/>
      <c r="M41" s="292"/>
      <c r="N41" s="46"/>
      <c r="O41" s="44"/>
    </row>
    <row r="42" spans="1:15">
      <c r="A42" s="44"/>
      <c r="B42" s="44"/>
      <c r="C42" s="46"/>
      <c r="D42" s="46"/>
      <c r="E42" s="56"/>
      <c r="F42" s="292"/>
      <c r="G42" s="292"/>
      <c r="H42" s="292"/>
      <c r="I42" s="292"/>
      <c r="J42" s="292"/>
      <c r="K42" s="292"/>
      <c r="L42" s="292"/>
      <c r="M42" s="292"/>
      <c r="N42" s="46"/>
      <c r="O42" s="44"/>
    </row>
    <row r="43" spans="1:15">
      <c r="A43" s="44"/>
      <c r="B43" s="44"/>
      <c r="C43" s="44"/>
      <c r="D43" s="44"/>
      <c r="E43" s="44"/>
      <c r="F43" s="44"/>
      <c r="G43" s="44"/>
      <c r="H43" s="44"/>
      <c r="I43" s="44"/>
      <c r="J43" s="44"/>
      <c r="K43" s="44"/>
      <c r="L43" s="44"/>
      <c r="M43" s="44"/>
      <c r="N43" s="44"/>
      <c r="O43" s="44"/>
    </row>
    <row r="44" spans="1:15">
      <c r="A44" s="44"/>
      <c r="B44" s="44"/>
      <c r="C44" s="288" t="s">
        <v>79</v>
      </c>
      <c r="D44" s="288"/>
      <c r="E44" s="288"/>
      <c r="F44" s="288"/>
      <c r="G44" s="288"/>
      <c r="H44" s="288"/>
      <c r="I44" s="288"/>
      <c r="J44" s="288"/>
      <c r="K44" s="288"/>
      <c r="L44" s="288"/>
      <c r="M44" s="288"/>
      <c r="N44" s="288"/>
      <c r="O44" s="44"/>
    </row>
    <row r="45" spans="1:15">
      <c r="A45" s="44"/>
      <c r="B45" s="44"/>
      <c r="C45" s="288"/>
      <c r="D45" s="288"/>
      <c r="E45" s="288"/>
      <c r="F45" s="288"/>
      <c r="G45" s="288"/>
      <c r="H45" s="288"/>
      <c r="I45" s="288"/>
      <c r="J45" s="288"/>
      <c r="K45" s="288"/>
      <c r="L45" s="288"/>
      <c r="M45" s="288"/>
      <c r="N45" s="288"/>
      <c r="O45" s="44"/>
    </row>
    <row r="46" spans="1:15">
      <c r="A46" s="44"/>
      <c r="B46" s="44"/>
      <c r="C46" s="288"/>
      <c r="D46" s="288"/>
      <c r="E46" s="288"/>
      <c r="F46" s="288"/>
      <c r="G46" s="288"/>
      <c r="H46" s="288"/>
      <c r="I46" s="288"/>
      <c r="J46" s="288"/>
      <c r="K46" s="288"/>
      <c r="L46" s="288"/>
      <c r="M46" s="288"/>
      <c r="N46" s="288"/>
      <c r="O46" s="44"/>
    </row>
  </sheetData>
  <sheetProtection algorithmName="SHA-512" hashValue="fB5fU7ae1pfR4uUOOiYrtRVpSNF7Hk49uoz0pSpyjISzGuGIGcz2pMZ/oL1vnYvO1Qm4FMGyt7p9oAeYIEqjqg==" saltValue="7U6zGgLLSQPbDHjqTSNHIQ==" spinCount="100000" sheet="1" objects="1" scenarios="1"/>
  <protectedRanges>
    <protectedRange algorithmName="SHA-512" hashValue="2ZBsEUQg63KgY1m7pmO50jkVFn9/K5O652JKLR6+mUYWLI41CulWf4TzO5A1JG0z0lVUfWBoV9XZTo8YS0wwXw==" saltValue="7mX1fMZ8pX6mtxe+iAgRCQ==" spinCount="100000" sqref="F3 Q3 F5:M5 C30 F40 F38:M39 L3" name="Weeks 1 to 4 Handout"/>
  </protectedRanges>
  <mergeCells count="31">
    <mergeCell ref="C5:E5"/>
    <mergeCell ref="F5:M5"/>
    <mergeCell ref="C14:D14"/>
    <mergeCell ref="C15:D15"/>
    <mergeCell ref="C16:D16"/>
    <mergeCell ref="B1:O1"/>
    <mergeCell ref="C3:E3"/>
    <mergeCell ref="F3:G3"/>
    <mergeCell ref="I3:K3"/>
    <mergeCell ref="L3:M3"/>
    <mergeCell ref="C23:D23"/>
    <mergeCell ref="C24:D24"/>
    <mergeCell ref="C25:D25"/>
    <mergeCell ref="C26:D26"/>
    <mergeCell ref="C27:D27"/>
    <mergeCell ref="F39:M39"/>
    <mergeCell ref="C44:N46"/>
    <mergeCell ref="C8:N10"/>
    <mergeCell ref="C17:D17"/>
    <mergeCell ref="C30:N34"/>
    <mergeCell ref="C35:N36"/>
    <mergeCell ref="F38:M38"/>
    <mergeCell ref="F40:M42"/>
    <mergeCell ref="C18:D18"/>
    <mergeCell ref="C19:D19"/>
    <mergeCell ref="C20:D20"/>
    <mergeCell ref="B13:D13"/>
    <mergeCell ref="B14:B20"/>
    <mergeCell ref="B21:B27"/>
    <mergeCell ref="C21:D21"/>
    <mergeCell ref="C22:D22"/>
  </mergeCells>
  <conditionalFormatting sqref="F5">
    <cfRule type="expression" dxfId="17" priority="7">
      <formula>$E$5&gt;0</formula>
    </cfRule>
  </conditionalFormatting>
  <conditionalFormatting sqref="E39 E38:F38">
    <cfRule type="expression" dxfId="16" priority="6">
      <formula>$E$38&gt;0</formula>
    </cfRule>
  </conditionalFormatting>
  <conditionalFormatting sqref="E40:E42">
    <cfRule type="expression" dxfId="15" priority="5">
      <formula>$E$40&gt;0</formula>
    </cfRule>
  </conditionalFormatting>
  <conditionalFormatting sqref="C30:D30">
    <cfRule type="expression" dxfId="14" priority="4">
      <formula>$C$30&gt;0</formula>
    </cfRule>
  </conditionalFormatting>
  <conditionalFormatting sqref="K12:L27">
    <cfRule type="expression" dxfId="13" priority="1">
      <formula>$Q$4=3</formula>
    </cfRule>
    <cfRule type="expression" dxfId="12" priority="2">
      <formula>$Q$4=3</formula>
    </cfRule>
  </conditionalFormatting>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B660-BE63-4264-BFCD-CB4AB6E9DEC9}">
  <sheetPr codeName="Sheet7">
    <tabColor rgb="FFFF8205"/>
    <pageSetUpPr fitToPage="1"/>
  </sheetPr>
  <dimension ref="A1:AF46"/>
  <sheetViews>
    <sheetView showGridLines="0" zoomScaleNormal="100" workbookViewId="0"/>
  </sheetViews>
  <sheetFormatPr defaultColWidth="9.453125" defaultRowHeight="18.5"/>
  <cols>
    <col min="1" max="1" width="9.453125" style="4" customWidth="1"/>
    <col min="2" max="2" width="3.453125" style="4" customWidth="1"/>
    <col min="3" max="3" width="6.54296875" style="4" customWidth="1"/>
    <col min="4" max="4" width="3.453125" style="4" customWidth="1"/>
    <col min="5"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7" t="s">
        <v>112</v>
      </c>
      <c r="C1" s="318"/>
      <c r="D1" s="318"/>
      <c r="E1" s="318"/>
      <c r="F1" s="318"/>
      <c r="G1" s="318"/>
      <c r="H1" s="318"/>
      <c r="I1" s="318"/>
      <c r="J1" s="318"/>
      <c r="K1" s="318"/>
      <c r="L1" s="318"/>
      <c r="M1" s="318"/>
      <c r="N1" s="318"/>
      <c r="O1" s="318"/>
      <c r="P1" s="19"/>
    </row>
    <row r="2" spans="1:32" ht="15" customHeight="1">
      <c r="A2" s="154" t="s">
        <v>152</v>
      </c>
      <c r="B2" s="44"/>
      <c r="C2" s="44"/>
      <c r="D2" s="44"/>
      <c r="E2" s="44"/>
      <c r="F2" s="44"/>
      <c r="G2" s="44"/>
      <c r="H2" s="44"/>
      <c r="I2" s="44"/>
      <c r="J2" s="44"/>
      <c r="K2" s="44"/>
      <c r="L2" s="44"/>
      <c r="M2" s="44"/>
      <c r="N2" s="44"/>
      <c r="O2" s="44"/>
      <c r="Q2"/>
    </row>
    <row r="3" spans="1:32" ht="24" customHeight="1">
      <c r="A3" s="44"/>
      <c r="B3" s="44"/>
      <c r="C3" s="294" t="s">
        <v>0</v>
      </c>
      <c r="D3" s="294"/>
      <c r="E3" s="294"/>
      <c r="F3" s="293" t="str">
        <f>'Introduction Plan (Weeks 1-2)'!F6</f>
        <v/>
      </c>
      <c r="G3" s="293"/>
      <c r="H3" s="60"/>
      <c r="I3" s="294" t="s">
        <v>113</v>
      </c>
      <c r="J3" s="294"/>
      <c r="K3" s="294"/>
      <c r="L3" s="293" t="str">
        <f>'Introduction Plan (Weeks 1-2)'!L6</f>
        <v/>
      </c>
      <c r="M3" s="293"/>
      <c r="N3" s="44"/>
      <c r="O3" s="44"/>
      <c r="Q3"/>
      <c r="R3" s="4">
        <f>'Introduction Plan (Weeks 1-2)'!R6</f>
        <v>1</v>
      </c>
    </row>
    <row r="4" spans="1:32">
      <c r="A4" s="44"/>
      <c r="B4" s="44"/>
      <c r="C4" s="46"/>
      <c r="D4" s="46"/>
      <c r="E4" s="46"/>
      <c r="F4" s="46"/>
      <c r="G4" s="46"/>
      <c r="H4" s="46"/>
      <c r="I4" s="46"/>
      <c r="J4" s="46"/>
      <c r="K4" s="46"/>
      <c r="L4" s="46"/>
      <c r="M4" s="46"/>
      <c r="N4" s="46"/>
      <c r="O4" s="44"/>
      <c r="V4" s="9"/>
      <c r="W4" s="5"/>
      <c r="X4" s="5"/>
      <c r="Y4" s="5"/>
      <c r="Z4" s="5"/>
      <c r="AA4" s="5"/>
      <c r="AB4" s="5"/>
      <c r="AC4" s="9"/>
      <c r="AD4" s="9"/>
      <c r="AE4" s="9"/>
      <c r="AF4" s="9"/>
    </row>
    <row r="5" spans="1:32" ht="21.65" customHeight="1">
      <c r="A5" s="44"/>
      <c r="B5" s="44"/>
      <c r="C5" s="295" t="s">
        <v>1</v>
      </c>
      <c r="D5" s="295"/>
      <c r="E5" s="295"/>
      <c r="F5" s="292">
        <f>'Introduction Plan (Weeks 1-2)'!F8</f>
        <v>0</v>
      </c>
      <c r="G5" s="292"/>
      <c r="H5" s="292"/>
      <c r="I5" s="292"/>
      <c r="J5" s="292"/>
      <c r="K5" s="292"/>
      <c r="L5" s="292"/>
      <c r="M5" s="292"/>
      <c r="N5" s="46"/>
      <c r="O5" s="44"/>
      <c r="Z5" s="5"/>
      <c r="AA5" s="5"/>
      <c r="AB5" s="5"/>
      <c r="AC5" s="9"/>
      <c r="AD5" s="9"/>
      <c r="AE5" s="9"/>
      <c r="AF5" s="9"/>
    </row>
    <row r="6" spans="1:32">
      <c r="A6" s="44"/>
      <c r="B6" s="44"/>
      <c r="C6" s="46"/>
      <c r="D6" s="46"/>
      <c r="E6" s="46"/>
      <c r="F6" s="46"/>
      <c r="G6" s="46"/>
      <c r="H6" s="46"/>
      <c r="I6" s="46"/>
      <c r="J6" s="46"/>
      <c r="K6" s="46"/>
      <c r="L6" s="46"/>
      <c r="M6" s="46"/>
      <c r="N6" s="46"/>
      <c r="O6" s="44"/>
      <c r="Z6" s="5"/>
      <c r="AA6" s="5"/>
      <c r="AB6" s="5"/>
      <c r="AC6" s="9"/>
      <c r="AD6" s="9"/>
      <c r="AE6" s="9"/>
      <c r="AF6" s="9"/>
    </row>
    <row r="7" spans="1:32">
      <c r="A7" s="44"/>
      <c r="B7" s="44"/>
      <c r="C7" s="47"/>
      <c r="D7" s="47"/>
      <c r="E7" s="47"/>
      <c r="F7" s="47"/>
      <c r="G7" s="47"/>
      <c r="H7" s="47"/>
      <c r="I7" s="47"/>
      <c r="J7" s="47"/>
      <c r="K7" s="47"/>
      <c r="L7" s="47"/>
      <c r="M7" s="47"/>
      <c r="N7" s="47"/>
      <c r="O7" s="44"/>
      <c r="Z7" s="5"/>
      <c r="AA7" s="5"/>
      <c r="AB7" s="5"/>
      <c r="AC7" s="9"/>
      <c r="AD7" s="9"/>
      <c r="AE7" s="9"/>
      <c r="AF7" s="9"/>
    </row>
    <row r="8" spans="1:32">
      <c r="A8" s="44"/>
      <c r="B8" s="44"/>
      <c r="C8" s="302" t="s">
        <v>129</v>
      </c>
      <c r="D8" s="302"/>
      <c r="E8" s="302"/>
      <c r="F8" s="302"/>
      <c r="G8" s="302"/>
      <c r="H8" s="302"/>
      <c r="I8" s="302"/>
      <c r="J8" s="302"/>
      <c r="K8" s="302"/>
      <c r="L8" s="302"/>
      <c r="M8" s="302"/>
      <c r="N8" s="302"/>
      <c r="O8" s="44"/>
      <c r="V8" s="9"/>
      <c r="W8" s="5"/>
      <c r="X8" s="5"/>
      <c r="Y8" s="5"/>
      <c r="Z8" s="5"/>
      <c r="AA8" s="5"/>
      <c r="AB8" s="5"/>
      <c r="AC8" s="9"/>
      <c r="AD8" s="9"/>
      <c r="AE8" s="9"/>
      <c r="AF8" s="9"/>
    </row>
    <row r="9" spans="1:32" ht="18.75" customHeight="1">
      <c r="A9" s="44"/>
      <c r="B9" s="44"/>
      <c r="C9" s="302"/>
      <c r="D9" s="302"/>
      <c r="E9" s="302"/>
      <c r="F9" s="302"/>
      <c r="G9" s="302"/>
      <c r="H9" s="302"/>
      <c r="I9" s="302"/>
      <c r="J9" s="302"/>
      <c r="K9" s="302"/>
      <c r="L9" s="302"/>
      <c r="M9" s="302"/>
      <c r="N9" s="302"/>
      <c r="O9" s="44"/>
      <c r="V9" s="9"/>
      <c r="W9" s="10">
        <f>Children!E12</f>
        <v>0</v>
      </c>
      <c r="X9" s="5"/>
      <c r="Y9" s="5"/>
      <c r="Z9" s="5"/>
      <c r="AA9" s="5"/>
      <c r="AB9" s="5"/>
      <c r="AC9" s="9"/>
      <c r="AD9" s="9"/>
      <c r="AE9" s="9"/>
      <c r="AF9" s="9"/>
    </row>
    <row r="10" spans="1:32">
      <c r="A10" s="44"/>
      <c r="B10" s="44"/>
      <c r="C10" s="302"/>
      <c r="D10" s="302"/>
      <c r="E10" s="302"/>
      <c r="F10" s="302"/>
      <c r="G10" s="302"/>
      <c r="H10" s="302"/>
      <c r="I10" s="302"/>
      <c r="J10" s="302"/>
      <c r="K10" s="302"/>
      <c r="L10" s="302"/>
      <c r="M10" s="302"/>
      <c r="N10" s="302"/>
      <c r="O10" s="44"/>
      <c r="V10" s="9"/>
      <c r="W10" s="6"/>
      <c r="X10" s="5"/>
      <c r="Y10" s="5"/>
      <c r="Z10" s="5"/>
      <c r="AA10" s="5"/>
      <c r="AB10" s="5"/>
      <c r="AC10" s="9"/>
      <c r="AD10" s="9"/>
      <c r="AE10" s="9"/>
      <c r="AF10" s="9"/>
    </row>
    <row r="11" spans="1:32">
      <c r="A11" s="44"/>
      <c r="B11" s="44"/>
      <c r="C11" s="48"/>
      <c r="D11" s="48"/>
      <c r="E11" s="48"/>
      <c r="F11" s="48"/>
      <c r="G11" s="48"/>
      <c r="H11" s="48"/>
      <c r="I11" s="48"/>
      <c r="J11" s="48"/>
      <c r="K11" s="48"/>
      <c r="L11" s="48"/>
      <c r="M11" s="48"/>
      <c r="N11" s="48"/>
      <c r="O11" s="49"/>
      <c r="P11" s="21"/>
      <c r="Q11" s="6"/>
      <c r="R11" s="6"/>
      <c r="S11" s="6"/>
      <c r="T11" s="6"/>
      <c r="U11" s="6"/>
      <c r="V11" s="9"/>
      <c r="W11" s="10"/>
      <c r="X11" s="5"/>
      <c r="Y11" s="5"/>
      <c r="Z11" s="5"/>
      <c r="AA11" s="5"/>
      <c r="AB11" s="5"/>
      <c r="AC11" s="9"/>
      <c r="AD11" s="9"/>
      <c r="AE11" s="9"/>
      <c r="AF11" s="9"/>
    </row>
    <row r="12" spans="1:32" ht="30.75" customHeight="1">
      <c r="A12" s="44"/>
      <c r="B12" s="121"/>
      <c r="C12" s="122" t="s">
        <v>72</v>
      </c>
      <c r="D12" s="123"/>
      <c r="E12" s="126" t="s">
        <v>100</v>
      </c>
      <c r="F12" s="127" t="s">
        <v>95</v>
      </c>
      <c r="G12" s="126" t="s">
        <v>101</v>
      </c>
      <c r="H12" s="127" t="s">
        <v>95</v>
      </c>
      <c r="I12" s="126" t="s">
        <v>102</v>
      </c>
      <c r="J12" s="127" t="s">
        <v>95</v>
      </c>
      <c r="K12" s="126" t="s">
        <v>103</v>
      </c>
      <c r="L12" s="127" t="s">
        <v>95</v>
      </c>
      <c r="M12" s="124" t="s">
        <v>104</v>
      </c>
      <c r="N12" s="119" t="s">
        <v>95</v>
      </c>
      <c r="O12" s="49"/>
      <c r="P12" s="21"/>
      <c r="Q12" s="6"/>
      <c r="R12" s="9"/>
      <c r="S12" s="9"/>
      <c r="T12" s="9"/>
      <c r="U12" s="9"/>
      <c r="V12" s="9"/>
      <c r="W12" s="5"/>
      <c r="X12" s="5"/>
      <c r="Y12" s="5"/>
      <c r="Z12" s="5"/>
      <c r="AA12" s="5"/>
      <c r="AB12" s="5"/>
      <c r="AC12" s="9"/>
      <c r="AD12" s="9"/>
      <c r="AE12" s="9"/>
      <c r="AF12" s="9"/>
    </row>
    <row r="13" spans="1:32" ht="30.75" customHeight="1">
      <c r="A13" s="44"/>
      <c r="B13" s="314" t="s">
        <v>137</v>
      </c>
      <c r="C13" s="315"/>
      <c r="D13" s="316"/>
      <c r="E13" s="128"/>
      <c r="F13" s="129"/>
      <c r="G13" s="128"/>
      <c r="H13" s="129"/>
      <c r="I13" s="128"/>
      <c r="J13" s="129"/>
      <c r="K13" s="128"/>
      <c r="L13" s="130"/>
      <c r="M13" s="125"/>
      <c r="N13" s="120"/>
      <c r="O13" s="49"/>
      <c r="P13" s="21"/>
      <c r="Q13" s="6"/>
      <c r="R13" s="9"/>
      <c r="S13" s="9"/>
      <c r="T13" s="9"/>
      <c r="U13" s="9"/>
      <c r="V13" s="9"/>
      <c r="W13" s="5"/>
      <c r="X13" s="5"/>
      <c r="Y13" s="5"/>
      <c r="Z13" s="5"/>
      <c r="AA13" s="5"/>
      <c r="AB13" s="5"/>
      <c r="AC13" s="9"/>
      <c r="AD13" s="9"/>
      <c r="AE13" s="9"/>
      <c r="AF13" s="9"/>
    </row>
    <row r="14" spans="1:32" ht="24" customHeight="1">
      <c r="A14" s="44"/>
      <c r="B14" s="308" t="s">
        <v>130</v>
      </c>
      <c r="C14" s="296" t="s">
        <v>81</v>
      </c>
      <c r="D14" s="297"/>
      <c r="E14" s="99" t="str">
        <f>IF($R$3=1,Children!G46&amp;"ml",Adults!G46&amp;"ml")</f>
        <v>ml</v>
      </c>
      <c r="F14" s="91"/>
      <c r="G14" s="99" t="str">
        <f>IF($R$3=1,Children!I46&amp;"ml",Adults!I46&amp;"ml")</f>
        <v>ml</v>
      </c>
      <c r="H14" s="91"/>
      <c r="I14" s="99" t="str">
        <f>IF($R$3=1,Children!K46&amp;"ml",Adults!K46&amp;"ml")</f>
        <v>ml</v>
      </c>
      <c r="J14" s="91"/>
      <c r="K14" s="99" t="str">
        <f>IF($R$3=1,Children!M46&amp;"ml",Adults!M46&amp;"ml")</f>
        <v xml:space="preserve"> ml</v>
      </c>
      <c r="L14" s="92"/>
      <c r="M14" s="74" t="str">
        <f>IF($R$3=1,Children!O46&amp;"ml",Adults!O46&amp;"ml")</f>
        <v>ml</v>
      </c>
      <c r="N14" s="70"/>
      <c r="O14" s="49"/>
      <c r="P14" s="21"/>
      <c r="Q14" s="6"/>
      <c r="R14" s="9"/>
      <c r="S14" s="9"/>
      <c r="T14" s="9"/>
      <c r="U14" s="9"/>
      <c r="V14" s="9"/>
      <c r="W14" s="5"/>
      <c r="X14" s="5"/>
      <c r="Y14" s="5"/>
      <c r="Z14" s="5"/>
      <c r="AA14" s="5"/>
      <c r="AB14" s="5"/>
      <c r="AC14" s="9"/>
      <c r="AD14" s="9"/>
      <c r="AE14" s="9"/>
      <c r="AF14" s="9"/>
    </row>
    <row r="15" spans="1:32" ht="24" customHeight="1">
      <c r="A15" s="44"/>
      <c r="B15" s="309"/>
      <c r="C15" s="300" t="s">
        <v>82</v>
      </c>
      <c r="D15" s="301"/>
      <c r="E15" s="100" t="str">
        <f>IF($R$3=1,Children!G47&amp;"ml",Adults!G47&amp;"ml")</f>
        <v>ml</v>
      </c>
      <c r="F15" s="93"/>
      <c r="G15" s="100" t="str">
        <f>IF($R$3=1,Children!I47&amp;"ml",Adults!I47&amp;"ml")</f>
        <v>ml</v>
      </c>
      <c r="H15" s="93"/>
      <c r="I15" s="100" t="str">
        <f>IF($R$3=1,Children!K47&amp;"ml",Adults!K47&amp;"ml")</f>
        <v>ml</v>
      </c>
      <c r="J15" s="93"/>
      <c r="K15" s="100" t="str">
        <f>IF($R$3=1,Children!M47&amp;"ml",Adults!M47&amp;"ml")</f>
        <v xml:space="preserve"> ml</v>
      </c>
      <c r="L15" s="94"/>
      <c r="M15" s="71" t="str">
        <f>IF($R$3=1,Children!O47&amp;"ml",Adults!O47&amp;"ml")</f>
        <v>ml</v>
      </c>
      <c r="N15" s="59"/>
      <c r="O15" s="49"/>
      <c r="P15" s="21"/>
      <c r="Q15" s="5"/>
      <c r="R15" s="5"/>
      <c r="S15" s="5"/>
      <c r="T15" s="5"/>
      <c r="U15" s="5"/>
      <c r="V15" s="9"/>
      <c r="W15" s="5"/>
      <c r="X15" s="5"/>
      <c r="Y15" s="5"/>
      <c r="Z15" s="5"/>
      <c r="AA15" s="5"/>
      <c r="AB15" s="5"/>
      <c r="AC15" s="9"/>
      <c r="AD15" s="9"/>
      <c r="AE15" s="9"/>
      <c r="AF15" s="9"/>
    </row>
    <row r="16" spans="1:32" ht="24" customHeight="1">
      <c r="A16" s="44"/>
      <c r="B16" s="309"/>
      <c r="C16" s="298" t="s">
        <v>83</v>
      </c>
      <c r="D16" s="299"/>
      <c r="E16" s="101" t="str">
        <f>IF($R$3=1,Children!G48&amp;"ml",Adults!G48&amp;"ml")</f>
        <v>ml</v>
      </c>
      <c r="F16" s="95"/>
      <c r="G16" s="101" t="str">
        <f>IF($R$3=1,Children!I48&amp;"ml",Adults!I48&amp;"ml")</f>
        <v>ml</v>
      </c>
      <c r="H16" s="95"/>
      <c r="I16" s="101" t="str">
        <f>IF($R$3=1,Children!K48&amp;"ml",Adults!K48&amp;"ml")</f>
        <v>ml</v>
      </c>
      <c r="J16" s="95"/>
      <c r="K16" s="101" t="str">
        <f>IF($R$3=1,Children!M48&amp;"ml",Adults!M48&amp;"ml")</f>
        <v xml:space="preserve"> ml</v>
      </c>
      <c r="L16" s="96"/>
      <c r="M16" s="72" t="str">
        <f>IF($R$3=1,Children!O48&amp;"ml",Adults!O48&amp;"ml")</f>
        <v>ml</v>
      </c>
      <c r="N16" s="58"/>
      <c r="O16" s="49"/>
      <c r="P16" s="21"/>
      <c r="Q16" s="5"/>
      <c r="R16" s="5"/>
      <c r="S16" s="10">
        <v>3</v>
      </c>
      <c r="T16" s="5"/>
      <c r="U16" s="5"/>
      <c r="V16" s="9"/>
      <c r="W16" s="5"/>
      <c r="X16" s="5"/>
      <c r="Y16" s="5"/>
      <c r="Z16" s="5"/>
      <c r="AA16" s="5"/>
      <c r="AB16" s="5"/>
      <c r="AC16" s="9"/>
      <c r="AD16" s="9"/>
      <c r="AE16" s="9"/>
      <c r="AF16" s="9"/>
    </row>
    <row r="17" spans="1:32" ht="24" customHeight="1">
      <c r="A17" s="44"/>
      <c r="B17" s="309"/>
      <c r="C17" s="300" t="s">
        <v>84</v>
      </c>
      <c r="D17" s="301"/>
      <c r="E17" s="100" t="str">
        <f>IF($R$3=1,Children!G49&amp;"ml",Adults!G49&amp;"ml")</f>
        <v>ml</v>
      </c>
      <c r="F17" s="93"/>
      <c r="G17" s="100" t="str">
        <f>IF($R$3=1,Children!I49&amp;"ml",Adults!I49&amp;"ml")</f>
        <v>ml</v>
      </c>
      <c r="H17" s="93"/>
      <c r="I17" s="100" t="str">
        <f>IF($R$3=1,Children!K49&amp;"ml",Adults!K49&amp;"ml")</f>
        <v>ml</v>
      </c>
      <c r="J17" s="93"/>
      <c r="K17" s="100" t="str">
        <f>IF($R$3=1,Children!M49&amp;"ml",Adults!M49&amp;"ml")</f>
        <v xml:space="preserve"> ml</v>
      </c>
      <c r="L17" s="94"/>
      <c r="M17" s="71" t="str">
        <f>IF($R$3=1,Children!O49&amp;"ml",Adults!O49&amp;"ml")</f>
        <v>ml</v>
      </c>
      <c r="N17" s="59"/>
      <c r="O17" s="49"/>
      <c r="P17" s="6"/>
      <c r="Q17" s="5"/>
      <c r="R17" s="5"/>
      <c r="S17" s="10">
        <v>5</v>
      </c>
      <c r="T17" s="5"/>
      <c r="U17" s="5"/>
      <c r="V17" s="9"/>
      <c r="W17" s="5"/>
      <c r="X17" s="5"/>
      <c r="Y17" s="5"/>
      <c r="Z17" s="5"/>
      <c r="AA17" s="5"/>
      <c r="AB17" s="5"/>
      <c r="AC17" s="9"/>
      <c r="AD17" s="9"/>
      <c r="AE17" s="9"/>
      <c r="AF17" s="9"/>
    </row>
    <row r="18" spans="1:32" ht="24" customHeight="1">
      <c r="A18" s="44"/>
      <c r="B18" s="309"/>
      <c r="C18" s="298" t="s">
        <v>85</v>
      </c>
      <c r="D18" s="299"/>
      <c r="E18" s="101" t="str">
        <f>IF($R$3=1,Children!G50&amp;"ml",Adults!G50&amp;"ml")</f>
        <v>ml</v>
      </c>
      <c r="F18" s="95"/>
      <c r="G18" s="101" t="str">
        <f>IF($R$3=1,Children!I50&amp;"ml",Adults!I50&amp;"ml")</f>
        <v>ml</v>
      </c>
      <c r="H18" s="95"/>
      <c r="I18" s="101" t="str">
        <f>IF($R$3=1,Children!K50&amp;"ml",Adults!K50&amp;"ml")</f>
        <v>ml</v>
      </c>
      <c r="J18" s="95"/>
      <c r="K18" s="101" t="str">
        <f>IF($R$3=1,Children!M50&amp;"ml",Adults!M50&amp;"ml")</f>
        <v xml:space="preserve"> ml</v>
      </c>
      <c r="L18" s="96"/>
      <c r="M18" s="72" t="str">
        <f>IF($R$3=1,Children!O50&amp;"ml",Adults!O50&amp;"ml")</f>
        <v>ml</v>
      </c>
      <c r="N18" s="58"/>
      <c r="O18" s="49"/>
      <c r="P18" s="6"/>
      <c r="Q18" s="5"/>
      <c r="R18" s="5"/>
      <c r="S18" s="10">
        <v>7</v>
      </c>
      <c r="T18" s="5"/>
      <c r="U18" s="5"/>
      <c r="V18" s="9"/>
      <c r="W18" s="9"/>
      <c r="X18" s="9"/>
      <c r="Y18" s="9"/>
      <c r="Z18" s="9"/>
      <c r="AA18" s="9"/>
      <c r="AB18" s="9"/>
      <c r="AC18" s="9"/>
      <c r="AD18" s="9"/>
      <c r="AE18" s="9"/>
      <c r="AF18" s="9"/>
    </row>
    <row r="19" spans="1:32" ht="24" customHeight="1">
      <c r="A19" s="44"/>
      <c r="B19" s="309"/>
      <c r="C19" s="300" t="s">
        <v>86</v>
      </c>
      <c r="D19" s="301"/>
      <c r="E19" s="100" t="str">
        <f>IF($R$3=1,Children!G51&amp;"ml",Adults!G51&amp;"ml")</f>
        <v>ml</v>
      </c>
      <c r="F19" s="93"/>
      <c r="G19" s="100" t="str">
        <f>IF($R$3=1,Children!I51&amp;"ml",Adults!I51&amp;"ml")</f>
        <v>ml</v>
      </c>
      <c r="H19" s="93"/>
      <c r="I19" s="100" t="str">
        <f>IF($R$3=1,Children!K51&amp;"ml",Adults!K51&amp;"ml")</f>
        <v>ml</v>
      </c>
      <c r="J19" s="93"/>
      <c r="K19" s="100" t="str">
        <f>IF($R$3=1,Children!M51&amp;"ml",Adults!M51&amp;"ml")</f>
        <v xml:space="preserve"> ml</v>
      </c>
      <c r="L19" s="94"/>
      <c r="M19" s="71" t="str">
        <f>IF($R$3=1,Children!O51&amp;"ml",Adults!O51&amp;"ml")</f>
        <v>ml</v>
      </c>
      <c r="N19" s="59"/>
      <c r="O19" s="49"/>
      <c r="P19" s="6"/>
      <c r="Q19" s="5"/>
      <c r="R19" s="5"/>
      <c r="S19" s="10">
        <v>9</v>
      </c>
      <c r="T19" s="5"/>
      <c r="U19" s="5"/>
      <c r="V19" s="9"/>
      <c r="W19" s="9"/>
      <c r="X19" s="9"/>
      <c r="Y19" s="9"/>
      <c r="Z19" s="9"/>
      <c r="AA19" s="9"/>
      <c r="AB19" s="9"/>
    </row>
    <row r="20" spans="1:32" ht="24" customHeight="1">
      <c r="A20" s="44"/>
      <c r="B20" s="309"/>
      <c r="C20" s="298" t="s">
        <v>87</v>
      </c>
      <c r="D20" s="299"/>
      <c r="E20" s="101" t="str">
        <f>IF($R$3=1,Children!G52&amp;"ml",Adults!G52&amp;"ml")</f>
        <v>ml</v>
      </c>
      <c r="F20" s="95"/>
      <c r="G20" s="101" t="str">
        <f>IF($R$3=1,Children!I52&amp;"ml",Adults!I52&amp;"ml")</f>
        <v>ml</v>
      </c>
      <c r="H20" s="95"/>
      <c r="I20" s="101" t="str">
        <f>IF($R$3=1,Children!K52&amp;"ml",Adults!K52&amp;"ml")</f>
        <v>ml</v>
      </c>
      <c r="J20" s="95"/>
      <c r="K20" s="101" t="str">
        <f>IF($R$3=1,Children!M52&amp;"ml",Adults!M52&amp;"ml")</f>
        <v xml:space="preserve"> ml</v>
      </c>
      <c r="L20" s="96"/>
      <c r="M20" s="72" t="str">
        <f>IF($R$3=1,Children!O52&amp;"ml",Adults!O52&amp;"ml")</f>
        <v>ml</v>
      </c>
      <c r="N20" s="58"/>
      <c r="O20" s="49"/>
      <c r="P20" s="6"/>
      <c r="Q20" s="5"/>
      <c r="R20" s="5"/>
      <c r="S20" s="10">
        <v>11</v>
      </c>
      <c r="T20" s="5"/>
      <c r="U20" s="5"/>
      <c r="V20" s="9"/>
      <c r="W20" s="9"/>
      <c r="X20" s="9"/>
      <c r="Y20" s="9"/>
      <c r="Z20" s="9"/>
      <c r="AA20" s="9"/>
      <c r="AB20" s="9"/>
    </row>
    <row r="21" spans="1:32" ht="24" customHeight="1">
      <c r="A21" s="44"/>
      <c r="B21" s="310" t="s">
        <v>131</v>
      </c>
      <c r="C21" s="303" t="s">
        <v>88</v>
      </c>
      <c r="D21" s="304"/>
      <c r="E21" s="102" t="str">
        <f>IF($R$3=1,Children!G53&amp;"ml",Adults!G53&amp;"ml")</f>
        <v>ml</v>
      </c>
      <c r="F21" s="97"/>
      <c r="G21" s="102" t="str">
        <f>IF($R$3=1,Children!I53&amp;"ml",Adults!I53&amp;"ml")</f>
        <v>ml</v>
      </c>
      <c r="H21" s="97"/>
      <c r="I21" s="102" t="str">
        <f>IF($R$3=1,Children!K53&amp;"ml",Adults!K53&amp;"ml")</f>
        <v>ml</v>
      </c>
      <c r="J21" s="97"/>
      <c r="K21" s="102" t="str">
        <f>IF($R$3=1,Children!M53&amp;"ml",Adults!M53&amp;"ml")</f>
        <v xml:space="preserve"> ml</v>
      </c>
      <c r="L21" s="98"/>
      <c r="M21" s="73" t="str">
        <f>IF($R$3=1,Children!O53&amp;"ml",Adults!O53&amp;"ml")</f>
        <v>ml</v>
      </c>
      <c r="N21" s="69"/>
      <c r="O21" s="49"/>
      <c r="P21" s="6"/>
      <c r="Q21" s="5"/>
      <c r="R21" s="5"/>
      <c r="S21" s="10"/>
      <c r="T21" s="5"/>
      <c r="U21" s="5"/>
      <c r="V21" s="9"/>
      <c r="W21" s="9"/>
      <c r="X21" s="9"/>
      <c r="Y21" s="9"/>
      <c r="Z21" s="9"/>
      <c r="AA21" s="9"/>
      <c r="AB21" s="9"/>
    </row>
    <row r="22" spans="1:32" ht="24" customHeight="1">
      <c r="A22" s="44"/>
      <c r="B22" s="311"/>
      <c r="C22" s="298" t="s">
        <v>89</v>
      </c>
      <c r="D22" s="299"/>
      <c r="E22" s="101" t="str">
        <f>IF($R$3=1,Children!G54&amp;"ml",Adults!G54&amp;"ml")</f>
        <v>ml</v>
      </c>
      <c r="F22" s="95"/>
      <c r="G22" s="101" t="str">
        <f>IF($R$3=1,Children!I54&amp;"ml",Adults!I54&amp;"ml")</f>
        <v>ml</v>
      </c>
      <c r="H22" s="95"/>
      <c r="I22" s="101" t="str">
        <f>IF($R$3=1,Children!K54&amp;"ml",Adults!K54&amp;"ml")</f>
        <v>ml</v>
      </c>
      <c r="J22" s="95"/>
      <c r="K22" s="101" t="str">
        <f>IF($R$3=1,Children!M54&amp;"ml",Adults!M54&amp;"ml")</f>
        <v xml:space="preserve"> ml</v>
      </c>
      <c r="L22" s="96"/>
      <c r="M22" s="72" t="str">
        <f>IF($R$3=1,Children!O54&amp;"ml",Adults!O54&amp;"ml")</f>
        <v>ml</v>
      </c>
      <c r="N22" s="58"/>
      <c r="O22" s="49"/>
      <c r="P22" s="6"/>
      <c r="Q22" s="5"/>
      <c r="R22" s="5"/>
      <c r="S22" s="10"/>
      <c r="T22" s="5"/>
      <c r="U22" s="5"/>
      <c r="V22" s="9"/>
      <c r="W22" s="9"/>
      <c r="X22" s="9"/>
      <c r="Y22" s="9"/>
      <c r="Z22" s="9"/>
      <c r="AA22" s="9"/>
      <c r="AB22" s="9"/>
    </row>
    <row r="23" spans="1:32" ht="24" customHeight="1">
      <c r="A23" s="44"/>
      <c r="B23" s="311"/>
      <c r="C23" s="300" t="s">
        <v>90</v>
      </c>
      <c r="D23" s="301"/>
      <c r="E23" s="100" t="str">
        <f>IF($R$3=1,Children!G55&amp;"ml",Adults!G55&amp;"ml")</f>
        <v>ml</v>
      </c>
      <c r="F23" s="93"/>
      <c r="G23" s="100" t="str">
        <f>IF($R$3=1,Children!I55&amp;"ml",Adults!I55&amp;"ml")</f>
        <v>ml</v>
      </c>
      <c r="H23" s="93"/>
      <c r="I23" s="100" t="str">
        <f>IF($R$3=1,Children!K55&amp;"ml",Adults!K55&amp;"ml")</f>
        <v>ml</v>
      </c>
      <c r="J23" s="93"/>
      <c r="K23" s="100" t="str">
        <f>IF($R$3=1,Children!M55&amp;"ml",Adults!M55&amp;"ml")</f>
        <v xml:space="preserve"> ml</v>
      </c>
      <c r="L23" s="94"/>
      <c r="M23" s="71" t="str">
        <f>IF($R$3=1,Children!O55&amp;"ml",Adults!O55&amp;"ml")</f>
        <v>ml</v>
      </c>
      <c r="N23" s="59"/>
      <c r="O23" s="49"/>
      <c r="P23" s="6"/>
      <c r="Q23" s="5"/>
      <c r="R23" s="5"/>
      <c r="S23" s="10">
        <v>13</v>
      </c>
      <c r="T23" s="5"/>
      <c r="U23" s="5"/>
      <c r="V23" s="9"/>
      <c r="W23" s="9"/>
      <c r="X23" s="9"/>
      <c r="Y23" s="9"/>
      <c r="Z23" s="9"/>
      <c r="AA23" s="9"/>
      <c r="AB23" s="9"/>
    </row>
    <row r="24" spans="1:32" ht="24" customHeight="1">
      <c r="A24" s="44"/>
      <c r="B24" s="311"/>
      <c r="C24" s="298" t="s">
        <v>91</v>
      </c>
      <c r="D24" s="299"/>
      <c r="E24" s="101" t="str">
        <f>IF($R$3=1,Children!G56&amp;"ml",Adults!G56&amp;"ml")</f>
        <v>ml</v>
      </c>
      <c r="F24" s="95"/>
      <c r="G24" s="101" t="str">
        <f>IF($R$3=1,Children!I56&amp;"ml",Adults!I56&amp;"ml")</f>
        <v>ml</v>
      </c>
      <c r="H24" s="95"/>
      <c r="I24" s="101" t="str">
        <f>IF($R$3=1,Children!K56&amp;"ml",Adults!K56&amp;"ml")</f>
        <v>ml</v>
      </c>
      <c r="J24" s="95"/>
      <c r="K24" s="101" t="str">
        <f>IF($R$3=1,Children!M56&amp;"ml",Adults!M56&amp;"ml")</f>
        <v xml:space="preserve"> ml</v>
      </c>
      <c r="L24" s="96"/>
      <c r="M24" s="72" t="str">
        <f>IF($R$3=1,Children!O56&amp;"ml",Adults!O56&amp;"ml")</f>
        <v>ml</v>
      </c>
      <c r="N24" s="58"/>
      <c r="O24" s="49"/>
      <c r="P24" s="21"/>
      <c r="Q24" s="5"/>
      <c r="R24" s="5"/>
      <c r="S24" s="5"/>
      <c r="T24" s="5"/>
      <c r="U24" s="5"/>
      <c r="V24" s="9"/>
      <c r="W24" s="9"/>
      <c r="X24" s="9"/>
      <c r="Y24" s="9"/>
      <c r="Z24" s="9"/>
      <c r="AA24" s="9"/>
      <c r="AB24" s="9"/>
    </row>
    <row r="25" spans="1:32" ht="24" customHeight="1">
      <c r="A25" s="44"/>
      <c r="B25" s="311"/>
      <c r="C25" s="300" t="s">
        <v>92</v>
      </c>
      <c r="D25" s="301"/>
      <c r="E25" s="100" t="str">
        <f>IF($R$3=1,Children!G57&amp;"ml",Adults!G57&amp;"ml")</f>
        <v>ml</v>
      </c>
      <c r="F25" s="93"/>
      <c r="G25" s="100" t="str">
        <f>IF($R$3=1,Children!I57&amp;"ml",Adults!I57&amp;"ml")</f>
        <v>ml</v>
      </c>
      <c r="H25" s="93"/>
      <c r="I25" s="100" t="str">
        <f>IF($R$3=1,Children!K57&amp;"ml",Adults!K57&amp;"ml")</f>
        <v>ml</v>
      </c>
      <c r="J25" s="93"/>
      <c r="K25" s="100" t="str">
        <f>IF($R$3=1,Children!M57&amp;"ml",Adults!M57&amp;"ml")</f>
        <v xml:space="preserve"> ml</v>
      </c>
      <c r="L25" s="94"/>
      <c r="M25" s="71" t="str">
        <f>IF($R$3=1,Children!O57&amp;"ml",Adults!O57&amp;"ml")</f>
        <v>ml</v>
      </c>
      <c r="N25" s="59"/>
      <c r="O25" s="44"/>
      <c r="R25" s="5"/>
      <c r="S25" s="5"/>
      <c r="T25" s="5"/>
      <c r="U25" s="5"/>
      <c r="V25" s="9"/>
      <c r="W25" s="9"/>
      <c r="X25" s="9"/>
      <c r="Y25" s="9"/>
      <c r="Z25" s="9"/>
      <c r="AA25" s="9"/>
      <c r="AB25" s="9"/>
    </row>
    <row r="26" spans="1:32" ht="24" customHeight="1">
      <c r="A26" s="44"/>
      <c r="B26" s="311"/>
      <c r="C26" s="298" t="s">
        <v>93</v>
      </c>
      <c r="D26" s="299"/>
      <c r="E26" s="101" t="str">
        <f>IF($R$3=1,Children!G58&amp;"ml",Adults!G58&amp;"ml")</f>
        <v>ml</v>
      </c>
      <c r="F26" s="95"/>
      <c r="G26" s="101" t="str">
        <f>IF($R$3=1,Children!I58&amp;"ml",Adults!I58&amp;"ml")</f>
        <v>ml</v>
      </c>
      <c r="H26" s="95"/>
      <c r="I26" s="101" t="str">
        <f>IF($R$3=1,Children!K58&amp;"ml",Adults!K58&amp;"ml")</f>
        <v>ml</v>
      </c>
      <c r="J26" s="95"/>
      <c r="K26" s="101" t="str">
        <f>IF($R$3=1,Children!M58&amp;"ml",Adults!M58&amp;"ml")</f>
        <v xml:space="preserve"> ml</v>
      </c>
      <c r="L26" s="96"/>
      <c r="M26" s="72" t="str">
        <f>IF($R$3=1,Children!O58&amp;"ml",Adults!O58&amp;"ml")</f>
        <v>ml</v>
      </c>
      <c r="N26" s="58"/>
      <c r="O26" s="44"/>
      <c r="R26" s="5"/>
      <c r="S26" s="5"/>
      <c r="T26" s="5"/>
      <c r="U26" s="5"/>
    </row>
    <row r="27" spans="1:32" ht="24" customHeight="1">
      <c r="A27" s="44"/>
      <c r="B27" s="311"/>
      <c r="C27" s="300" t="s">
        <v>94</v>
      </c>
      <c r="D27" s="301"/>
      <c r="E27" s="100" t="str">
        <f>IF($R$3=1,Children!G59&amp;"ml",Adults!G59&amp;"ml")</f>
        <v>ml</v>
      </c>
      <c r="F27" s="93"/>
      <c r="G27" s="100" t="str">
        <f>IF($R$3=1,Children!I59&amp;"ml",Adults!I59&amp;"ml")</f>
        <v>ml</v>
      </c>
      <c r="H27" s="93"/>
      <c r="I27" s="100" t="str">
        <f>IF($R$3=1,Children!K59&amp;"ml",Adults!K59&amp;"ml")</f>
        <v>ml</v>
      </c>
      <c r="J27" s="93"/>
      <c r="K27" s="100" t="str">
        <f>IF($R$3=1,Children!M59&amp;"ml",Adults!M59&amp;"ml")</f>
        <v xml:space="preserve"> ml</v>
      </c>
      <c r="L27" s="94"/>
      <c r="M27" s="71" t="str">
        <f>IF($R$3=1,Children!O59&amp;"ml",Adults!O59&amp;"ml")</f>
        <v>ml</v>
      </c>
      <c r="N27" s="59"/>
      <c r="O27" s="44"/>
      <c r="R27" s="5"/>
      <c r="S27" s="5"/>
      <c r="T27" s="5"/>
      <c r="U27" s="5"/>
    </row>
    <row r="28" spans="1:32">
      <c r="A28" s="44"/>
      <c r="B28" s="44"/>
      <c r="C28" s="50"/>
      <c r="D28" s="50"/>
      <c r="E28" s="50"/>
      <c r="F28" s="50"/>
      <c r="G28" s="50"/>
      <c r="H28" s="50"/>
      <c r="I28" s="50"/>
      <c r="J28" s="50"/>
      <c r="K28" s="50"/>
      <c r="L28" s="50"/>
      <c r="M28" s="50"/>
      <c r="N28" s="50"/>
      <c r="O28" s="44"/>
      <c r="R28" s="5"/>
      <c r="S28" s="5"/>
      <c r="T28" s="5"/>
      <c r="U28" s="5"/>
    </row>
    <row r="29" spans="1:32">
      <c r="A29" s="44"/>
      <c r="B29" s="44"/>
      <c r="C29" s="45" t="s">
        <v>8</v>
      </c>
      <c r="D29" s="45"/>
      <c r="E29" s="46"/>
      <c r="F29" s="46"/>
      <c r="G29" s="46"/>
      <c r="H29" s="46"/>
      <c r="I29" s="46"/>
      <c r="J29" s="46"/>
      <c r="K29" s="46"/>
      <c r="L29" s="46"/>
      <c r="M29" s="46"/>
      <c r="N29" s="46"/>
      <c r="O29" s="44"/>
      <c r="R29" s="5"/>
      <c r="S29" s="5"/>
      <c r="T29" s="5"/>
      <c r="U29" s="5"/>
    </row>
    <row r="30" spans="1:32">
      <c r="A30" s="44"/>
      <c r="B30" s="44"/>
      <c r="C30" s="289">
        <f>'Introduction Plan (Weeks 1-2)'!C33</f>
        <v>0</v>
      </c>
      <c r="D30" s="289"/>
      <c r="E30" s="289"/>
      <c r="F30" s="289"/>
      <c r="G30" s="289"/>
      <c r="H30" s="289"/>
      <c r="I30" s="289"/>
      <c r="J30" s="289"/>
      <c r="K30" s="289"/>
      <c r="L30" s="289"/>
      <c r="M30" s="289"/>
      <c r="N30" s="289"/>
      <c r="O30" s="44"/>
      <c r="R30" s="5"/>
      <c r="S30" s="5"/>
      <c r="T30" s="5"/>
      <c r="U30" s="5"/>
    </row>
    <row r="31" spans="1:32">
      <c r="A31" s="44"/>
      <c r="B31" s="44"/>
      <c r="C31" s="289"/>
      <c r="D31" s="289"/>
      <c r="E31" s="289"/>
      <c r="F31" s="289"/>
      <c r="G31" s="289"/>
      <c r="H31" s="289"/>
      <c r="I31" s="289"/>
      <c r="J31" s="289"/>
      <c r="K31" s="289"/>
      <c r="L31" s="289"/>
      <c r="M31" s="289"/>
      <c r="N31" s="289"/>
      <c r="O31" s="44"/>
      <c r="R31" s="5"/>
      <c r="S31" s="5"/>
      <c r="T31" s="5"/>
      <c r="U31" s="5"/>
    </row>
    <row r="32" spans="1:32">
      <c r="A32" s="44"/>
      <c r="B32" s="44"/>
      <c r="C32" s="289"/>
      <c r="D32" s="289"/>
      <c r="E32" s="289"/>
      <c r="F32" s="289"/>
      <c r="G32" s="289"/>
      <c r="H32" s="289"/>
      <c r="I32" s="289"/>
      <c r="J32" s="289"/>
      <c r="K32" s="289"/>
      <c r="L32" s="289"/>
      <c r="M32" s="289"/>
      <c r="N32" s="289"/>
      <c r="O32" s="44"/>
    </row>
    <row r="33" spans="1:15">
      <c r="A33" s="44"/>
      <c r="B33" s="44"/>
      <c r="C33" s="289"/>
      <c r="D33" s="289"/>
      <c r="E33" s="289"/>
      <c r="F33" s="289"/>
      <c r="G33" s="289"/>
      <c r="H33" s="289"/>
      <c r="I33" s="289"/>
      <c r="J33" s="289"/>
      <c r="K33" s="289"/>
      <c r="L33" s="289"/>
      <c r="M33" s="289"/>
      <c r="N33" s="289"/>
      <c r="O33" s="44"/>
    </row>
    <row r="34" spans="1:15">
      <c r="A34" s="44"/>
      <c r="B34" s="44"/>
      <c r="C34" s="289"/>
      <c r="D34" s="289"/>
      <c r="E34" s="289"/>
      <c r="F34" s="289"/>
      <c r="G34" s="289"/>
      <c r="H34" s="289"/>
      <c r="I34" s="289"/>
      <c r="J34" s="289"/>
      <c r="K34" s="289"/>
      <c r="L34" s="289"/>
      <c r="M34" s="289"/>
      <c r="N34" s="289"/>
      <c r="O34" s="44"/>
    </row>
    <row r="35" spans="1:15">
      <c r="A35" s="44"/>
      <c r="B35" s="44"/>
      <c r="C35" s="290"/>
      <c r="D35" s="290"/>
      <c r="E35" s="290"/>
      <c r="F35" s="290"/>
      <c r="G35" s="290"/>
      <c r="H35" s="290"/>
      <c r="I35" s="290"/>
      <c r="J35" s="290"/>
      <c r="K35" s="290"/>
      <c r="L35" s="290"/>
      <c r="M35" s="290"/>
      <c r="N35" s="290"/>
      <c r="O35" s="44"/>
    </row>
    <row r="36" spans="1:15" ht="41.25" customHeight="1">
      <c r="A36" s="44"/>
      <c r="B36" s="44"/>
      <c r="C36" s="290"/>
      <c r="D36" s="290"/>
      <c r="E36" s="290"/>
      <c r="F36" s="290"/>
      <c r="G36" s="290"/>
      <c r="H36" s="290"/>
      <c r="I36" s="290"/>
      <c r="J36" s="290"/>
      <c r="K36" s="290"/>
      <c r="L36" s="290"/>
      <c r="M36" s="290"/>
      <c r="N36" s="290"/>
      <c r="O36" s="44"/>
    </row>
    <row r="37" spans="1:15">
      <c r="A37" s="44"/>
      <c r="B37" s="44"/>
      <c r="C37" s="46"/>
      <c r="D37" s="46"/>
      <c r="E37" s="46"/>
      <c r="F37" s="46"/>
      <c r="G37" s="46"/>
      <c r="H37" s="46"/>
      <c r="I37" s="46"/>
      <c r="J37" s="46"/>
      <c r="K37" s="46"/>
      <c r="L37" s="46"/>
      <c r="M37" s="46"/>
      <c r="N37" s="46"/>
      <c r="O37" s="44"/>
    </row>
    <row r="38" spans="1:15">
      <c r="A38" s="44"/>
      <c r="B38" s="44"/>
      <c r="C38" s="45" t="s">
        <v>9</v>
      </c>
      <c r="D38" s="45"/>
      <c r="E38" s="55"/>
      <c r="F38" s="292" t="str">
        <f>'Introduction Plan (Weeks 1-2)'!F41</f>
        <v/>
      </c>
      <c r="G38" s="292"/>
      <c r="H38" s="292"/>
      <c r="I38" s="292"/>
      <c r="J38" s="292"/>
      <c r="K38" s="292"/>
      <c r="L38" s="292"/>
      <c r="M38" s="292"/>
      <c r="N38" s="46"/>
      <c r="O38" s="44"/>
    </row>
    <row r="39" spans="1:15" ht="18" customHeight="1">
      <c r="A39" s="44"/>
      <c r="B39" s="44"/>
      <c r="C39" s="45"/>
      <c r="D39" s="45"/>
      <c r="E39" s="55"/>
      <c r="F39" s="285" t="str">
        <f>'Introduction Plan (Weeks 1-2)'!F42</f>
        <v/>
      </c>
      <c r="G39" s="285"/>
      <c r="H39" s="285"/>
      <c r="I39" s="285"/>
      <c r="J39" s="285"/>
      <c r="K39" s="285"/>
      <c r="L39" s="285"/>
      <c r="M39" s="285"/>
      <c r="N39" s="46"/>
      <c r="O39" s="44"/>
    </row>
    <row r="40" spans="1:15" ht="20.25" customHeight="1">
      <c r="A40" s="44"/>
      <c r="B40" s="44"/>
      <c r="C40" s="45" t="s">
        <v>10</v>
      </c>
      <c r="D40" s="45"/>
      <c r="E40" s="56"/>
      <c r="F40" s="292" t="str">
        <f>'Introduction Plan (Weeks 1-2)'!F43</f>
        <v/>
      </c>
      <c r="G40" s="292"/>
      <c r="H40" s="292"/>
      <c r="I40" s="292"/>
      <c r="J40" s="292"/>
      <c r="K40" s="292"/>
      <c r="L40" s="292"/>
      <c r="M40" s="292"/>
      <c r="N40" s="46"/>
      <c r="O40" s="44"/>
    </row>
    <row r="41" spans="1:15">
      <c r="A41" s="44"/>
      <c r="B41" s="44"/>
      <c r="C41" s="45"/>
      <c r="D41" s="45"/>
      <c r="E41" s="56"/>
      <c r="F41" s="292"/>
      <c r="G41" s="292"/>
      <c r="H41" s="292"/>
      <c r="I41" s="292"/>
      <c r="J41" s="292"/>
      <c r="K41" s="292"/>
      <c r="L41" s="292"/>
      <c r="M41" s="292"/>
      <c r="N41" s="46"/>
      <c r="O41" s="44"/>
    </row>
    <row r="42" spans="1:15">
      <c r="A42" s="44"/>
      <c r="B42" s="44"/>
      <c r="C42" s="46"/>
      <c r="D42" s="46"/>
      <c r="E42" s="56"/>
      <c r="F42" s="292"/>
      <c r="G42" s="292"/>
      <c r="H42" s="292"/>
      <c r="I42" s="292"/>
      <c r="J42" s="292"/>
      <c r="K42" s="292"/>
      <c r="L42" s="292"/>
      <c r="M42" s="292"/>
      <c r="N42" s="46"/>
      <c r="O42" s="44"/>
    </row>
    <row r="43" spans="1:15">
      <c r="A43" s="44"/>
      <c r="B43" s="44"/>
      <c r="C43" s="44"/>
      <c r="D43" s="44"/>
      <c r="E43" s="44"/>
      <c r="F43" s="44"/>
      <c r="G43" s="44"/>
      <c r="H43" s="44"/>
      <c r="I43" s="44"/>
      <c r="J43" s="44"/>
      <c r="K43" s="44"/>
      <c r="L43" s="44"/>
      <c r="M43" s="44"/>
      <c r="N43" s="44"/>
      <c r="O43" s="44"/>
    </row>
    <row r="44" spans="1:15">
      <c r="A44" s="44"/>
      <c r="B44" s="44"/>
      <c r="C44" s="288" t="s">
        <v>79</v>
      </c>
      <c r="D44" s="288"/>
      <c r="E44" s="288"/>
      <c r="F44" s="288"/>
      <c r="G44" s="288"/>
      <c r="H44" s="288"/>
      <c r="I44" s="288"/>
      <c r="J44" s="288"/>
      <c r="K44" s="288"/>
      <c r="L44" s="288"/>
      <c r="M44" s="288"/>
      <c r="N44" s="288"/>
      <c r="O44" s="44"/>
    </row>
    <row r="45" spans="1:15">
      <c r="A45" s="44"/>
      <c r="B45" s="44"/>
      <c r="C45" s="288"/>
      <c r="D45" s="288"/>
      <c r="E45" s="288"/>
      <c r="F45" s="288"/>
      <c r="G45" s="288"/>
      <c r="H45" s="288"/>
      <c r="I45" s="288"/>
      <c r="J45" s="288"/>
      <c r="K45" s="288"/>
      <c r="L45" s="288"/>
      <c r="M45" s="288"/>
      <c r="N45" s="288"/>
      <c r="O45" s="44"/>
    </row>
    <row r="46" spans="1:15">
      <c r="A46" s="44"/>
      <c r="B46" s="44"/>
      <c r="C46" s="288"/>
      <c r="D46" s="288"/>
      <c r="E46" s="288"/>
      <c r="F46" s="288"/>
      <c r="G46" s="288"/>
      <c r="H46" s="288"/>
      <c r="I46" s="288"/>
      <c r="J46" s="288"/>
      <c r="K46" s="288"/>
      <c r="L46" s="288"/>
      <c r="M46" s="288"/>
      <c r="N46" s="288"/>
      <c r="O46" s="44"/>
    </row>
  </sheetData>
  <sheetProtection algorithmName="SHA-512" hashValue="FL7j6gRuXEdIZhXIRbgrAxwFHU4qnY6/n5DBbCU1HPBBhL+YumaG8iAuyP7CDe+l5/raYgnVM+iNkN6czzeIVQ==" saltValue="R2xxGd6uCDlBYVqJjsvyJQ==" spinCount="100000" sheet="1" objects="1" scenarios="1"/>
  <protectedRanges>
    <protectedRange algorithmName="SHA-512" hashValue="2ZBsEUQg63KgY1m7pmO50jkVFn9/K5O652JKLR6+mUYWLI41CulWf4TzO5A1JG0z0lVUfWBoV9XZTo8YS0wwXw==" saltValue="7mX1fMZ8pX6mtxe+iAgRCQ==" spinCount="100000" sqref="F3 Q3 F5:M5 C30 F40 F38:M38 L3" name="Weeks 1 to 4 Handout"/>
  </protectedRanges>
  <mergeCells count="31">
    <mergeCell ref="C8:N10"/>
    <mergeCell ref="C5:E5"/>
    <mergeCell ref="F5:M5"/>
    <mergeCell ref="B1:O1"/>
    <mergeCell ref="C3:E3"/>
    <mergeCell ref="F3:G3"/>
    <mergeCell ref="I3:K3"/>
    <mergeCell ref="L3:M3"/>
    <mergeCell ref="C44:N46"/>
    <mergeCell ref="B21:B27"/>
    <mergeCell ref="C21:D21"/>
    <mergeCell ref="C22:D22"/>
    <mergeCell ref="C23:D23"/>
    <mergeCell ref="C24:D24"/>
    <mergeCell ref="C25:D25"/>
    <mergeCell ref="C26:D26"/>
    <mergeCell ref="C27:D27"/>
    <mergeCell ref="B13:D13"/>
    <mergeCell ref="C30:N34"/>
    <mergeCell ref="C35:N36"/>
    <mergeCell ref="F40:M42"/>
    <mergeCell ref="B14:B20"/>
    <mergeCell ref="C14:D14"/>
    <mergeCell ref="C15:D15"/>
    <mergeCell ref="C16:D16"/>
    <mergeCell ref="C17:D17"/>
    <mergeCell ref="C18:D18"/>
    <mergeCell ref="C19:D19"/>
    <mergeCell ref="C20:D20"/>
    <mergeCell ref="F38:M38"/>
    <mergeCell ref="F39:M39"/>
  </mergeCells>
  <conditionalFormatting sqref="F5">
    <cfRule type="expression" dxfId="11" priority="7">
      <formula>$E$5&gt;0</formula>
    </cfRule>
  </conditionalFormatting>
  <conditionalFormatting sqref="E38:E39">
    <cfRule type="expression" dxfId="10" priority="6">
      <formula>$E$38&gt;0</formula>
    </cfRule>
  </conditionalFormatting>
  <conditionalFormatting sqref="E40:E42">
    <cfRule type="expression" dxfId="9" priority="5">
      <formula>$E$40&gt;0</formula>
    </cfRule>
  </conditionalFormatting>
  <conditionalFormatting sqref="C30:D30">
    <cfRule type="expression" dxfId="8" priority="4">
      <formula>$C$30&gt;0</formula>
    </cfRule>
  </conditionalFormatting>
  <conditionalFormatting sqref="K12:L27">
    <cfRule type="expression" dxfId="7" priority="1">
      <formula>$Q$4=3</formula>
    </cfRule>
    <cfRule type="expression" dxfId="6" priority="2">
      <formula>$Q$4=3</formula>
    </cfRule>
  </conditionalFormatting>
  <pageMargins left="0.7" right="0.7" top="0.75" bottom="0.75" header="0.3" footer="0.3"/>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3C19-A4C9-4C4C-BFE7-CB21178BC478}">
  <sheetPr codeName="Sheet8">
    <tabColor rgb="FFFF8205"/>
    <pageSetUpPr fitToPage="1"/>
  </sheetPr>
  <dimension ref="A1:AF46"/>
  <sheetViews>
    <sheetView showGridLines="0" zoomScaleNormal="100" workbookViewId="0"/>
  </sheetViews>
  <sheetFormatPr defaultColWidth="9.453125" defaultRowHeight="18.5"/>
  <cols>
    <col min="1" max="1" width="9.453125" style="4" customWidth="1"/>
    <col min="2" max="2" width="3.453125" style="4" customWidth="1"/>
    <col min="3" max="3" width="6.54296875" style="4" customWidth="1"/>
    <col min="4" max="4" width="3.453125" style="4" customWidth="1"/>
    <col min="5" max="13" width="10" style="4" customWidth="1"/>
    <col min="14" max="14" width="10.54296875" style="4" customWidth="1"/>
    <col min="15" max="15" width="3.54296875" style="4" customWidth="1"/>
    <col min="16" max="16" width="4.54296875" style="20" customWidth="1"/>
    <col min="17" max="17" width="11.54296875" style="4" customWidth="1"/>
    <col min="18" max="16384" width="9.453125" style="4"/>
  </cols>
  <sheetData>
    <row r="1" spans="1:32" ht="57" customHeight="1">
      <c r="B1" s="317" t="s">
        <v>112</v>
      </c>
      <c r="C1" s="318"/>
      <c r="D1" s="318"/>
      <c r="E1" s="318"/>
      <c r="F1" s="318"/>
      <c r="G1" s="318"/>
      <c r="H1" s="318"/>
      <c r="I1" s="318"/>
      <c r="J1" s="318"/>
      <c r="K1" s="318"/>
      <c r="L1" s="318"/>
      <c r="M1" s="318"/>
      <c r="N1" s="318"/>
      <c r="O1" s="318"/>
      <c r="P1" s="19"/>
    </row>
    <row r="2" spans="1:32" ht="15" customHeight="1">
      <c r="A2" s="154" t="s">
        <v>153</v>
      </c>
      <c r="B2" s="44"/>
      <c r="C2" s="44"/>
      <c r="D2" s="44"/>
      <c r="E2" s="44"/>
      <c r="F2" s="44"/>
      <c r="G2" s="44"/>
      <c r="H2" s="44"/>
      <c r="I2" s="44"/>
      <c r="J2" s="44"/>
      <c r="K2" s="44"/>
      <c r="L2" s="44"/>
      <c r="M2" s="44"/>
      <c r="N2" s="44"/>
      <c r="O2" s="44"/>
      <c r="Q2"/>
    </row>
    <row r="3" spans="1:32" ht="24" customHeight="1">
      <c r="A3" s="44"/>
      <c r="B3" s="44"/>
      <c r="C3" s="294" t="s">
        <v>0</v>
      </c>
      <c r="D3" s="294"/>
      <c r="E3" s="294"/>
      <c r="F3" s="293" t="str">
        <f>'Introduction Plan (Weeks 1-2)'!F6</f>
        <v/>
      </c>
      <c r="G3" s="293"/>
      <c r="H3" s="60"/>
      <c r="I3" s="294" t="s">
        <v>113</v>
      </c>
      <c r="J3" s="294"/>
      <c r="K3" s="294"/>
      <c r="L3" s="293" t="str">
        <f>'Introduction Plan (Weeks 1-2)'!L6</f>
        <v/>
      </c>
      <c r="M3" s="293"/>
      <c r="N3" s="44"/>
      <c r="O3" s="44"/>
      <c r="Q3"/>
      <c r="R3" s="4">
        <f>'Introduction Plan (Weeks 1-2)'!R6</f>
        <v>1</v>
      </c>
    </row>
    <row r="4" spans="1:32">
      <c r="A4" s="44"/>
      <c r="B4" s="44"/>
      <c r="C4" s="46"/>
      <c r="D4" s="46"/>
      <c r="E4" s="46"/>
      <c r="F4" s="46"/>
      <c r="G4" s="46"/>
      <c r="H4" s="46"/>
      <c r="I4" s="46"/>
      <c r="J4" s="46"/>
      <c r="K4" s="46"/>
      <c r="L4" s="46"/>
      <c r="M4" s="46"/>
      <c r="N4" s="46"/>
      <c r="O4" s="44"/>
      <c r="V4" s="9"/>
      <c r="W4" s="5"/>
      <c r="X4" s="5"/>
      <c r="Y4" s="5"/>
      <c r="Z4" s="5"/>
      <c r="AA4" s="5"/>
      <c r="AB4" s="5"/>
      <c r="AC4" s="9"/>
      <c r="AD4" s="9"/>
      <c r="AE4" s="9"/>
      <c r="AF4" s="9"/>
    </row>
    <row r="5" spans="1:32" ht="21.65" customHeight="1">
      <c r="A5" s="44"/>
      <c r="B5" s="44"/>
      <c r="C5" s="295" t="s">
        <v>1</v>
      </c>
      <c r="D5" s="295"/>
      <c r="E5" s="295"/>
      <c r="F5" s="292">
        <f>'Introduction Plan (Weeks 1-2)'!F8</f>
        <v>0</v>
      </c>
      <c r="G5" s="292"/>
      <c r="H5" s="292"/>
      <c r="I5" s="292"/>
      <c r="J5" s="292"/>
      <c r="K5" s="292"/>
      <c r="L5" s="292"/>
      <c r="M5" s="292"/>
      <c r="N5" s="46"/>
      <c r="O5" s="44"/>
      <c r="Z5" s="5"/>
      <c r="AA5" s="5"/>
      <c r="AB5" s="5"/>
      <c r="AC5" s="9"/>
      <c r="AD5" s="9"/>
      <c r="AE5" s="9"/>
      <c r="AF5" s="9"/>
    </row>
    <row r="6" spans="1:32">
      <c r="A6" s="44"/>
      <c r="B6" s="44"/>
      <c r="C6" s="46"/>
      <c r="D6" s="46"/>
      <c r="E6" s="46"/>
      <c r="F6" s="46"/>
      <c r="G6" s="46"/>
      <c r="H6" s="46"/>
      <c r="I6" s="46"/>
      <c r="J6" s="46"/>
      <c r="K6" s="46"/>
      <c r="L6" s="46"/>
      <c r="M6" s="46"/>
      <c r="N6" s="46"/>
      <c r="O6" s="44"/>
      <c r="Z6" s="5"/>
      <c r="AA6" s="5"/>
      <c r="AB6" s="5"/>
      <c r="AC6" s="9"/>
      <c r="AD6" s="9"/>
      <c r="AE6" s="9"/>
      <c r="AF6" s="9"/>
    </row>
    <row r="7" spans="1:32">
      <c r="A7" s="44"/>
      <c r="B7" s="44"/>
      <c r="C7" s="47"/>
      <c r="D7" s="47"/>
      <c r="E7" s="47"/>
      <c r="F7" s="47"/>
      <c r="G7" s="47"/>
      <c r="H7" s="47"/>
      <c r="I7" s="47"/>
      <c r="J7" s="47"/>
      <c r="K7" s="47"/>
      <c r="L7" s="47"/>
      <c r="M7" s="47"/>
      <c r="N7" s="47"/>
      <c r="O7" s="44"/>
      <c r="Z7" s="5"/>
      <c r="AA7" s="5"/>
      <c r="AB7" s="5"/>
      <c r="AC7" s="9"/>
      <c r="AD7" s="9"/>
      <c r="AE7" s="9"/>
      <c r="AF7" s="9"/>
    </row>
    <row r="8" spans="1:32">
      <c r="A8" s="44"/>
      <c r="B8" s="44"/>
      <c r="C8" s="302" t="s">
        <v>129</v>
      </c>
      <c r="D8" s="302"/>
      <c r="E8" s="302"/>
      <c r="F8" s="302"/>
      <c r="G8" s="302"/>
      <c r="H8" s="302"/>
      <c r="I8" s="302"/>
      <c r="J8" s="302"/>
      <c r="K8" s="302"/>
      <c r="L8" s="302"/>
      <c r="M8" s="302"/>
      <c r="N8" s="302"/>
      <c r="O8" s="44"/>
      <c r="V8" s="9"/>
      <c r="W8" s="5"/>
      <c r="X8" s="5"/>
      <c r="Y8" s="5"/>
      <c r="Z8" s="5"/>
      <c r="AA8" s="5"/>
      <c r="AB8" s="5"/>
      <c r="AC8" s="9"/>
      <c r="AD8" s="9"/>
      <c r="AE8" s="9"/>
      <c r="AF8" s="9"/>
    </row>
    <row r="9" spans="1:32" ht="18.75" customHeight="1">
      <c r="A9" s="44"/>
      <c r="B9" s="44"/>
      <c r="C9" s="302"/>
      <c r="D9" s="302"/>
      <c r="E9" s="302"/>
      <c r="F9" s="302"/>
      <c r="G9" s="302"/>
      <c r="H9" s="302"/>
      <c r="I9" s="302"/>
      <c r="J9" s="302"/>
      <c r="K9" s="302"/>
      <c r="L9" s="302"/>
      <c r="M9" s="302"/>
      <c r="N9" s="302"/>
      <c r="O9" s="44"/>
      <c r="V9" s="9"/>
      <c r="W9" s="10">
        <f>Children!E12</f>
        <v>0</v>
      </c>
      <c r="X9" s="5"/>
      <c r="Y9" s="5"/>
      <c r="Z9" s="5"/>
      <c r="AA9" s="5"/>
      <c r="AB9" s="5"/>
      <c r="AC9" s="9"/>
      <c r="AD9" s="9"/>
      <c r="AE9" s="9"/>
      <c r="AF9" s="9"/>
    </row>
    <row r="10" spans="1:32">
      <c r="A10" s="44"/>
      <c r="B10" s="44"/>
      <c r="C10" s="302"/>
      <c r="D10" s="302"/>
      <c r="E10" s="302"/>
      <c r="F10" s="302"/>
      <c r="G10" s="302"/>
      <c r="H10" s="302"/>
      <c r="I10" s="302"/>
      <c r="J10" s="302"/>
      <c r="K10" s="302"/>
      <c r="L10" s="302"/>
      <c r="M10" s="302"/>
      <c r="N10" s="302"/>
      <c r="O10" s="44"/>
      <c r="V10" s="9"/>
      <c r="W10" s="6"/>
      <c r="X10" s="5"/>
      <c r="Y10" s="5"/>
      <c r="Z10" s="5"/>
      <c r="AA10" s="5"/>
      <c r="AB10" s="5"/>
      <c r="AC10" s="9"/>
      <c r="AD10" s="9"/>
      <c r="AE10" s="9"/>
      <c r="AF10" s="9"/>
    </row>
    <row r="11" spans="1:32">
      <c r="A11" s="44"/>
      <c r="B11" s="44"/>
      <c r="C11" s="48"/>
      <c r="D11" s="48"/>
      <c r="E11" s="48"/>
      <c r="F11" s="48"/>
      <c r="G11" s="48"/>
      <c r="H11" s="48"/>
      <c r="I11" s="48"/>
      <c r="J11" s="48"/>
      <c r="K11" s="48"/>
      <c r="L11" s="48"/>
      <c r="M11" s="48"/>
      <c r="N11" s="48"/>
      <c r="O11" s="49"/>
      <c r="P11" s="21"/>
      <c r="Q11" s="6"/>
      <c r="R11" s="6"/>
      <c r="S11" s="6"/>
      <c r="T11" s="6"/>
      <c r="U11" s="6"/>
      <c r="V11" s="9"/>
      <c r="W11" s="10"/>
      <c r="X11" s="5"/>
      <c r="Y11" s="5"/>
      <c r="Z11" s="5"/>
      <c r="AA11" s="5"/>
      <c r="AB11" s="5"/>
      <c r="AC11" s="9"/>
      <c r="AD11" s="9"/>
      <c r="AE11" s="9"/>
      <c r="AF11" s="9"/>
    </row>
    <row r="12" spans="1:32" ht="30.75" customHeight="1">
      <c r="A12" s="44"/>
      <c r="B12" s="121"/>
      <c r="C12" s="122" t="s">
        <v>72</v>
      </c>
      <c r="D12" s="123"/>
      <c r="E12" s="126" t="s">
        <v>100</v>
      </c>
      <c r="F12" s="127" t="s">
        <v>95</v>
      </c>
      <c r="G12" s="126" t="s">
        <v>101</v>
      </c>
      <c r="H12" s="127" t="s">
        <v>95</v>
      </c>
      <c r="I12" s="126" t="s">
        <v>102</v>
      </c>
      <c r="J12" s="127" t="s">
        <v>95</v>
      </c>
      <c r="K12" s="126" t="s">
        <v>103</v>
      </c>
      <c r="L12" s="127" t="s">
        <v>95</v>
      </c>
      <c r="M12" s="124" t="s">
        <v>104</v>
      </c>
      <c r="N12" s="119" t="s">
        <v>95</v>
      </c>
      <c r="O12" s="49"/>
      <c r="P12" s="21"/>
      <c r="Q12" s="6"/>
      <c r="R12" s="9"/>
      <c r="S12" s="9"/>
      <c r="T12" s="9"/>
      <c r="U12" s="9"/>
      <c r="V12" s="9"/>
      <c r="W12" s="5"/>
      <c r="X12" s="5"/>
      <c r="Y12" s="5"/>
      <c r="Z12" s="5"/>
      <c r="AA12" s="5"/>
      <c r="AB12" s="5"/>
      <c r="AC12" s="9"/>
      <c r="AD12" s="9"/>
      <c r="AE12" s="9"/>
      <c r="AF12" s="9"/>
    </row>
    <row r="13" spans="1:32" ht="30.75" customHeight="1">
      <c r="A13" s="44"/>
      <c r="B13" s="314" t="s">
        <v>137</v>
      </c>
      <c r="C13" s="315"/>
      <c r="D13" s="316"/>
      <c r="E13" s="128"/>
      <c r="F13" s="129"/>
      <c r="G13" s="128"/>
      <c r="H13" s="129"/>
      <c r="I13" s="128"/>
      <c r="J13" s="129"/>
      <c r="K13" s="128"/>
      <c r="L13" s="130"/>
      <c r="M13" s="125"/>
      <c r="N13" s="120"/>
      <c r="O13" s="49"/>
      <c r="P13" s="21"/>
      <c r="Q13" s="6"/>
      <c r="R13" s="9"/>
      <c r="S13" s="9"/>
      <c r="T13" s="9"/>
      <c r="U13" s="9"/>
      <c r="V13" s="9"/>
      <c r="W13" s="5"/>
      <c r="X13" s="5"/>
      <c r="Y13" s="5"/>
      <c r="Z13" s="5"/>
      <c r="AA13" s="5"/>
      <c r="AB13" s="5"/>
      <c r="AC13" s="9"/>
      <c r="AD13" s="9"/>
      <c r="AE13" s="9"/>
      <c r="AF13" s="9"/>
    </row>
    <row r="14" spans="1:32" ht="24" customHeight="1">
      <c r="A14" s="44"/>
      <c r="B14" s="308" t="s">
        <v>132</v>
      </c>
      <c r="C14" s="296" t="s">
        <v>81</v>
      </c>
      <c r="D14" s="297"/>
      <c r="E14" s="99" t="str">
        <f>IF($R$3=1,Children!G60&amp;"ml",Adults!G60&amp;"ml")</f>
        <v>ml</v>
      </c>
      <c r="F14" s="91"/>
      <c r="G14" s="99" t="str">
        <f>IF($R$3=1,Children!I60&amp;"ml",Adults!I60&amp;"ml")</f>
        <v>ml</v>
      </c>
      <c r="H14" s="91"/>
      <c r="I14" s="99" t="str">
        <f>IF($R$3=1,Children!K60&amp;"ml",Adults!K60&amp;"ml")</f>
        <v>ml</v>
      </c>
      <c r="J14" s="91"/>
      <c r="K14" s="99" t="str">
        <f>IF($R$3=1,Children!M60&amp;"ml",Adults!M60&amp;"ml")</f>
        <v xml:space="preserve"> ml</v>
      </c>
      <c r="L14" s="92"/>
      <c r="M14" s="74" t="str">
        <f>IF($R$3=1,Children!O60&amp;"ml",Adults!O60&amp;"ml")</f>
        <v>ml</v>
      </c>
      <c r="N14" s="70"/>
      <c r="O14" s="49"/>
      <c r="P14" s="21"/>
      <c r="Q14" s="6"/>
      <c r="R14" s="9"/>
      <c r="S14" s="9"/>
      <c r="T14" s="9"/>
      <c r="U14" s="9"/>
      <c r="V14" s="9"/>
      <c r="W14" s="5"/>
      <c r="X14" s="5"/>
      <c r="Y14" s="5"/>
      <c r="Z14" s="5"/>
      <c r="AA14" s="5"/>
      <c r="AB14" s="5"/>
      <c r="AC14" s="9"/>
      <c r="AD14" s="9"/>
      <c r="AE14" s="9"/>
      <c r="AF14" s="9"/>
    </row>
    <row r="15" spans="1:32" ht="24" customHeight="1">
      <c r="A15" s="44"/>
      <c r="B15" s="309"/>
      <c r="C15" s="300" t="s">
        <v>82</v>
      </c>
      <c r="D15" s="301"/>
      <c r="E15" s="100" t="str">
        <f>IF($R$3=1,Children!G61&amp;"ml",Adults!G61&amp;"ml")</f>
        <v>ml</v>
      </c>
      <c r="F15" s="93"/>
      <c r="G15" s="100" t="str">
        <f>IF($R$3=1,Children!I61&amp;"ml",Adults!I61&amp;"ml")</f>
        <v>ml</v>
      </c>
      <c r="H15" s="93"/>
      <c r="I15" s="100" t="str">
        <f>IF($R$3=1,Children!K61&amp;"ml",Adults!K61&amp;"ml")</f>
        <v>ml</v>
      </c>
      <c r="J15" s="93"/>
      <c r="K15" s="100" t="str">
        <f>IF($R$3=1,Children!M61&amp;"ml",Adults!M61&amp;"ml")</f>
        <v xml:space="preserve"> ml</v>
      </c>
      <c r="L15" s="94"/>
      <c r="M15" s="71" t="str">
        <f>IF($R$3=1,Children!O61&amp;"ml",Adults!O61&amp;"ml")</f>
        <v>ml</v>
      </c>
      <c r="N15" s="59"/>
      <c r="O15" s="49"/>
      <c r="P15" s="21"/>
      <c r="Q15" s="5"/>
      <c r="R15" s="5"/>
      <c r="S15" s="5"/>
      <c r="T15" s="5"/>
      <c r="U15" s="5"/>
      <c r="V15" s="9"/>
      <c r="W15" s="5"/>
      <c r="X15" s="5"/>
      <c r="Y15" s="5"/>
      <c r="Z15" s="5"/>
      <c r="AA15" s="5"/>
      <c r="AB15" s="5"/>
      <c r="AC15" s="9"/>
      <c r="AD15" s="9"/>
      <c r="AE15" s="9"/>
      <c r="AF15" s="9"/>
    </row>
    <row r="16" spans="1:32" ht="24" customHeight="1">
      <c r="A16" s="44"/>
      <c r="B16" s="309"/>
      <c r="C16" s="298" t="s">
        <v>83</v>
      </c>
      <c r="D16" s="299"/>
      <c r="E16" s="101" t="str">
        <f>IF($R$3=1,Children!G62&amp;"ml",Adults!G62&amp;"ml")</f>
        <v>ml</v>
      </c>
      <c r="F16" s="95"/>
      <c r="G16" s="101" t="str">
        <f>IF($R$3=1,Children!I62&amp;"ml",Adults!I62&amp;"ml")</f>
        <v>ml</v>
      </c>
      <c r="H16" s="95"/>
      <c r="I16" s="101" t="str">
        <f>IF($R$3=1,Children!K62&amp;"ml",Adults!K62&amp;"ml")</f>
        <v>ml</v>
      </c>
      <c r="J16" s="95"/>
      <c r="K16" s="101" t="str">
        <f>IF($R$3=1,Children!M62&amp;"ml",Adults!M62&amp;"ml")</f>
        <v xml:space="preserve"> ml</v>
      </c>
      <c r="L16" s="96"/>
      <c r="M16" s="72" t="str">
        <f>IF($R$3=1,Children!O62&amp;"ml",Adults!O62&amp;"ml")</f>
        <v>ml</v>
      </c>
      <c r="N16" s="58"/>
      <c r="O16" s="49"/>
      <c r="P16" s="21"/>
      <c r="Q16" s="5"/>
      <c r="R16" s="5"/>
      <c r="S16" s="10">
        <v>3</v>
      </c>
      <c r="T16" s="5"/>
      <c r="U16" s="5"/>
      <c r="V16" s="9"/>
      <c r="W16" s="5"/>
      <c r="X16" s="5"/>
      <c r="Y16" s="5"/>
      <c r="Z16" s="5"/>
      <c r="AA16" s="5"/>
      <c r="AB16" s="5"/>
      <c r="AC16" s="9"/>
      <c r="AD16" s="9"/>
      <c r="AE16" s="9"/>
      <c r="AF16" s="9"/>
    </row>
    <row r="17" spans="1:32" ht="24" customHeight="1">
      <c r="A17" s="44"/>
      <c r="B17" s="309"/>
      <c r="C17" s="300" t="s">
        <v>84</v>
      </c>
      <c r="D17" s="301"/>
      <c r="E17" s="100" t="str">
        <f>IF($R$3=1,Children!G63&amp;"ml",Adults!G63&amp;"ml")</f>
        <v>ml</v>
      </c>
      <c r="F17" s="93"/>
      <c r="G17" s="100" t="str">
        <f>IF($R$3=1,Children!I63&amp;"ml",Adults!I63&amp;"ml")</f>
        <v>ml</v>
      </c>
      <c r="H17" s="93"/>
      <c r="I17" s="100" t="str">
        <f>IF($R$3=1,Children!K63&amp;"ml",Adults!K63&amp;"ml")</f>
        <v>ml</v>
      </c>
      <c r="J17" s="93"/>
      <c r="K17" s="100" t="str">
        <f>IF($R$3=1,Children!M63&amp;"ml",Adults!M63&amp;"ml")</f>
        <v xml:space="preserve"> ml</v>
      </c>
      <c r="L17" s="94"/>
      <c r="M17" s="71" t="str">
        <f>IF($R$3=1,Children!O63&amp;"ml",Adults!O63&amp;"ml")</f>
        <v>ml</v>
      </c>
      <c r="N17" s="59"/>
      <c r="O17" s="49"/>
      <c r="P17" s="6"/>
      <c r="Q17" s="5"/>
      <c r="R17" s="5"/>
      <c r="S17" s="10">
        <v>5</v>
      </c>
      <c r="T17" s="5"/>
      <c r="U17" s="5"/>
      <c r="V17" s="9"/>
      <c r="W17" s="5"/>
      <c r="X17" s="5"/>
      <c r="Y17" s="5"/>
      <c r="Z17" s="5"/>
      <c r="AA17" s="5"/>
      <c r="AB17" s="5"/>
      <c r="AC17" s="9"/>
      <c r="AD17" s="9"/>
      <c r="AE17" s="9"/>
      <c r="AF17" s="9"/>
    </row>
    <row r="18" spans="1:32" ht="24" customHeight="1">
      <c r="A18" s="44"/>
      <c r="B18" s="309"/>
      <c r="C18" s="298" t="s">
        <v>85</v>
      </c>
      <c r="D18" s="299"/>
      <c r="E18" s="101" t="str">
        <f>IF($R$3=1,Children!G64&amp;"ml",Adults!G64&amp;"ml")</f>
        <v>ml</v>
      </c>
      <c r="F18" s="95"/>
      <c r="G18" s="101" t="str">
        <f>IF($R$3=1,Children!I64&amp;"ml",Adults!I64&amp;"ml")</f>
        <v>ml</v>
      </c>
      <c r="H18" s="95"/>
      <c r="I18" s="101" t="str">
        <f>IF($R$3=1,Children!K64&amp;"ml",Adults!K64&amp;"ml")</f>
        <v>ml</v>
      </c>
      <c r="J18" s="95"/>
      <c r="K18" s="101" t="str">
        <f>IF($R$3=1,Children!M64&amp;"ml",Adults!M64&amp;"ml")</f>
        <v xml:space="preserve"> ml</v>
      </c>
      <c r="L18" s="96"/>
      <c r="M18" s="72" t="str">
        <f>IF($R$3=1,Children!O64&amp;"ml",Adults!O64&amp;"ml")</f>
        <v>ml</v>
      </c>
      <c r="N18" s="58"/>
      <c r="O18" s="49"/>
      <c r="P18" s="6"/>
      <c r="Q18" s="5"/>
      <c r="R18" s="5"/>
      <c r="S18" s="10">
        <v>7</v>
      </c>
      <c r="T18" s="5"/>
      <c r="U18" s="5"/>
      <c r="V18" s="9"/>
      <c r="W18" s="9"/>
      <c r="X18" s="9"/>
      <c r="Y18" s="9"/>
      <c r="Z18" s="9"/>
      <c r="AA18" s="9"/>
      <c r="AB18" s="9"/>
      <c r="AC18" s="9"/>
      <c r="AD18" s="9"/>
      <c r="AE18" s="9"/>
      <c r="AF18" s="9"/>
    </row>
    <row r="19" spans="1:32" ht="24" customHeight="1">
      <c r="A19" s="44"/>
      <c r="B19" s="309"/>
      <c r="C19" s="300" t="s">
        <v>86</v>
      </c>
      <c r="D19" s="301"/>
      <c r="E19" s="100" t="str">
        <f>IF($R$3=1,Children!G65&amp;"ml",Adults!G65&amp;"ml")</f>
        <v>ml</v>
      </c>
      <c r="F19" s="93"/>
      <c r="G19" s="100" t="str">
        <f>IF($R$3=1,Children!I65&amp;"ml",Adults!I65&amp;"ml")</f>
        <v>ml</v>
      </c>
      <c r="H19" s="93"/>
      <c r="I19" s="100" t="str">
        <f>IF($R$3=1,Children!K65&amp;"ml",Adults!K65&amp;"ml")</f>
        <v>ml</v>
      </c>
      <c r="J19" s="93"/>
      <c r="K19" s="100" t="str">
        <f>IF($R$3=1,Children!M65&amp;"ml",Adults!M65&amp;"ml")</f>
        <v xml:space="preserve"> ml</v>
      </c>
      <c r="L19" s="94"/>
      <c r="M19" s="71" t="str">
        <f>IF($R$3=1,Children!O65&amp;"ml",Adults!O65&amp;"ml")</f>
        <v>ml</v>
      </c>
      <c r="N19" s="59"/>
      <c r="O19" s="49"/>
      <c r="P19" s="6"/>
      <c r="Q19" s="5"/>
      <c r="R19" s="5"/>
      <c r="S19" s="10">
        <v>9</v>
      </c>
      <c r="T19" s="5"/>
      <c r="U19" s="5"/>
      <c r="V19" s="9"/>
      <c r="W19" s="9"/>
      <c r="X19" s="9"/>
      <c r="Y19" s="9"/>
      <c r="Z19" s="9"/>
      <c r="AA19" s="9"/>
      <c r="AB19" s="9"/>
    </row>
    <row r="20" spans="1:32" ht="24" customHeight="1">
      <c r="A20" s="44"/>
      <c r="B20" s="309"/>
      <c r="C20" s="298" t="s">
        <v>87</v>
      </c>
      <c r="D20" s="299"/>
      <c r="E20" s="101" t="str">
        <f>IF($R$3=1,Children!G66&amp;"ml",Adults!G66&amp;"ml")</f>
        <v>ml</v>
      </c>
      <c r="F20" s="95"/>
      <c r="G20" s="101" t="str">
        <f>IF($R$3=1,Children!I66&amp;"ml",Adults!I66&amp;"ml")</f>
        <v>ml</v>
      </c>
      <c r="H20" s="95"/>
      <c r="I20" s="101" t="str">
        <f>IF($R$3=1,Children!K66&amp;"ml",Adults!K66&amp;"ml")</f>
        <v>ml</v>
      </c>
      <c r="J20" s="95"/>
      <c r="K20" s="101" t="str">
        <f>IF($R$3=1,Children!M66&amp;"ml",Adults!M66&amp;"ml")</f>
        <v xml:space="preserve"> ml</v>
      </c>
      <c r="L20" s="96"/>
      <c r="M20" s="72" t="str">
        <f>IF($R$3=1,Children!O66&amp;"ml",Adults!O66&amp;"ml")</f>
        <v>ml</v>
      </c>
      <c r="N20" s="58"/>
      <c r="O20" s="49"/>
      <c r="P20" s="6"/>
      <c r="Q20" s="5"/>
      <c r="R20" s="5"/>
      <c r="S20" s="10">
        <v>11</v>
      </c>
      <c r="T20" s="5"/>
      <c r="U20" s="5"/>
      <c r="V20" s="9"/>
      <c r="W20" s="9"/>
      <c r="X20" s="9"/>
      <c r="Y20" s="9"/>
      <c r="Z20" s="9"/>
      <c r="AA20" s="9"/>
      <c r="AB20" s="9"/>
    </row>
    <row r="21" spans="1:32" ht="24" customHeight="1">
      <c r="A21" s="44"/>
      <c r="B21" s="310" t="s">
        <v>133</v>
      </c>
      <c r="C21" s="303" t="s">
        <v>88</v>
      </c>
      <c r="D21" s="304"/>
      <c r="E21" s="102" t="str">
        <f>IF($R$3=1,Children!G67&amp;"ml",Adults!G67&amp;"ml")</f>
        <v>ml</v>
      </c>
      <c r="F21" s="97"/>
      <c r="G21" s="102" t="str">
        <f>IF($R$3=1,Children!I67&amp;"ml",Adults!I67&amp;"ml")</f>
        <v>ml</v>
      </c>
      <c r="H21" s="97"/>
      <c r="I21" s="102" t="str">
        <f>IF($R$3=1,Children!K67&amp;"ml",Adults!K67&amp;"ml")</f>
        <v>ml</v>
      </c>
      <c r="J21" s="97"/>
      <c r="K21" s="102" t="str">
        <f>IF($R$3=1,Children!M67&amp;"ml",Adults!M67&amp;"ml")</f>
        <v xml:space="preserve"> ml</v>
      </c>
      <c r="L21" s="98"/>
      <c r="M21" s="73" t="str">
        <f>IF($R$3=1,Children!O67&amp;"ml",Adults!O67&amp;"ml")</f>
        <v>ml</v>
      </c>
      <c r="N21" s="69"/>
      <c r="O21" s="49"/>
      <c r="P21" s="6"/>
      <c r="Q21" s="5"/>
      <c r="R21" s="5"/>
      <c r="S21" s="10"/>
      <c r="T21" s="5"/>
      <c r="U21" s="5"/>
      <c r="V21" s="9"/>
      <c r="W21" s="9"/>
      <c r="X21" s="9"/>
      <c r="Y21" s="9"/>
      <c r="Z21" s="9"/>
      <c r="AA21" s="9"/>
      <c r="AB21" s="9"/>
    </row>
    <row r="22" spans="1:32" ht="24" customHeight="1">
      <c r="A22" s="44"/>
      <c r="B22" s="311"/>
      <c r="C22" s="298" t="s">
        <v>89</v>
      </c>
      <c r="D22" s="299"/>
      <c r="E22" s="101" t="str">
        <f>IF($R$3=1,Children!G68&amp;"ml",Adults!G68&amp;"ml")</f>
        <v>ml</v>
      </c>
      <c r="F22" s="95"/>
      <c r="G22" s="101" t="str">
        <f>IF($R$3=1,Children!I68&amp;"ml",Adults!I68&amp;"ml")</f>
        <v>ml</v>
      </c>
      <c r="H22" s="95"/>
      <c r="I22" s="101" t="str">
        <f>IF($R$3=1,Children!K68&amp;"ml",Adults!K68&amp;"ml")</f>
        <v>ml</v>
      </c>
      <c r="J22" s="95"/>
      <c r="K22" s="101" t="str">
        <f>IF($R$3=1,Children!M68&amp;"ml",Adults!M68&amp;"ml")</f>
        <v xml:space="preserve"> ml</v>
      </c>
      <c r="L22" s="96"/>
      <c r="M22" s="72" t="str">
        <f>IF($R$3=1,Children!O68&amp;"ml",Adults!O68&amp;"ml")</f>
        <v>ml</v>
      </c>
      <c r="N22" s="58"/>
      <c r="O22" s="49"/>
      <c r="P22" s="6"/>
      <c r="Q22" s="5"/>
      <c r="R22" s="5"/>
      <c r="S22" s="10"/>
      <c r="T22" s="5"/>
      <c r="U22" s="5"/>
      <c r="V22" s="9"/>
      <c r="W22" s="9"/>
      <c r="X22" s="9"/>
      <c r="Y22" s="9"/>
      <c r="Z22" s="9"/>
      <c r="AA22" s="9"/>
      <c r="AB22" s="9"/>
    </row>
    <row r="23" spans="1:32" ht="24" customHeight="1">
      <c r="A23" s="44"/>
      <c r="B23" s="311"/>
      <c r="C23" s="300" t="s">
        <v>90</v>
      </c>
      <c r="D23" s="301"/>
      <c r="E23" s="100" t="str">
        <f>IF($R$3=1,Children!G69&amp;"ml",Adults!G69&amp;"ml")</f>
        <v>ml</v>
      </c>
      <c r="F23" s="93"/>
      <c r="G23" s="100" t="str">
        <f>IF($R$3=1,Children!I69&amp;"ml",Adults!I69&amp;"ml")</f>
        <v>ml</v>
      </c>
      <c r="H23" s="93"/>
      <c r="I23" s="100" t="str">
        <f>IF($R$3=1,Children!K69&amp;"ml",Adults!K69&amp;"ml")</f>
        <v>ml</v>
      </c>
      <c r="J23" s="93"/>
      <c r="K23" s="100" t="str">
        <f>IF($R$3=1,Children!M69&amp;"ml",Adults!M69&amp;"ml")</f>
        <v xml:space="preserve"> ml</v>
      </c>
      <c r="L23" s="94"/>
      <c r="M23" s="71" t="str">
        <f>IF($R$3=1,Children!O69&amp;"ml",Adults!O69&amp;"ml")</f>
        <v>ml</v>
      </c>
      <c r="N23" s="59"/>
      <c r="O23" s="49"/>
      <c r="P23" s="6"/>
      <c r="Q23" s="5"/>
      <c r="R23" s="5"/>
      <c r="S23" s="10">
        <v>13</v>
      </c>
      <c r="T23" s="5"/>
      <c r="U23" s="5"/>
      <c r="V23" s="9"/>
      <c r="W23" s="9"/>
      <c r="X23" s="9"/>
      <c r="Y23" s="9"/>
      <c r="Z23" s="9"/>
      <c r="AA23" s="9"/>
      <c r="AB23" s="9"/>
    </row>
    <row r="24" spans="1:32" ht="24" customHeight="1">
      <c r="A24" s="44"/>
      <c r="B24" s="311"/>
      <c r="C24" s="298" t="s">
        <v>91</v>
      </c>
      <c r="D24" s="299"/>
      <c r="E24" s="101" t="str">
        <f>IF($R$3=1,Children!G70&amp;"ml",Adults!G70&amp;"ml")</f>
        <v>ml</v>
      </c>
      <c r="F24" s="95"/>
      <c r="G24" s="101" t="str">
        <f>IF($R$3=1,Children!I70&amp;"ml",Adults!I70&amp;"ml")</f>
        <v>ml</v>
      </c>
      <c r="H24" s="95"/>
      <c r="I24" s="101" t="str">
        <f>IF($R$3=1,Children!K70&amp;"ml",Adults!K70&amp;"ml")</f>
        <v>ml</v>
      </c>
      <c r="J24" s="95"/>
      <c r="K24" s="101" t="str">
        <f>IF($R$3=1,Children!M70&amp;"ml",Adults!M70&amp;"ml")</f>
        <v xml:space="preserve"> ml</v>
      </c>
      <c r="L24" s="96"/>
      <c r="M24" s="72" t="str">
        <f>IF($R$3=1,Children!O70&amp;"ml",Adults!O70&amp;"ml")</f>
        <v>ml</v>
      </c>
      <c r="N24" s="58"/>
      <c r="O24" s="49"/>
      <c r="P24" s="21"/>
      <c r="Q24" s="5"/>
      <c r="R24" s="5"/>
      <c r="S24" s="5"/>
      <c r="T24" s="5"/>
      <c r="U24" s="5"/>
      <c r="V24" s="9"/>
      <c r="W24" s="9"/>
      <c r="X24" s="9"/>
      <c r="Y24" s="9"/>
      <c r="Z24" s="9"/>
      <c r="AA24" s="9"/>
      <c r="AB24" s="9"/>
    </row>
    <row r="25" spans="1:32" ht="24" customHeight="1">
      <c r="A25" s="44"/>
      <c r="B25" s="311"/>
      <c r="C25" s="300" t="s">
        <v>92</v>
      </c>
      <c r="D25" s="301"/>
      <c r="E25" s="100" t="str">
        <f>IF($R$3=1,Children!G71&amp;"ml",Adults!G71&amp;"ml")</f>
        <v>ml</v>
      </c>
      <c r="F25" s="93"/>
      <c r="G25" s="100" t="str">
        <f>IF($R$3=1,Children!I71&amp;"ml",Adults!I71&amp;"ml")</f>
        <v>ml</v>
      </c>
      <c r="H25" s="93"/>
      <c r="I25" s="100" t="str">
        <f>IF($R$3=1,Children!K71&amp;"ml",Adults!K71&amp;"ml")</f>
        <v>ml</v>
      </c>
      <c r="J25" s="93"/>
      <c r="K25" s="100" t="str">
        <f>IF($R$3=1,Children!M71&amp;"ml",Adults!M71&amp;"ml")</f>
        <v xml:space="preserve"> ml</v>
      </c>
      <c r="L25" s="94"/>
      <c r="M25" s="71" t="str">
        <f>IF($R$3=1,Children!O71&amp;"ml",Adults!O71&amp;"ml")</f>
        <v>ml</v>
      </c>
      <c r="N25" s="59"/>
      <c r="O25" s="44"/>
      <c r="R25" s="5"/>
      <c r="S25" s="5"/>
      <c r="T25" s="5"/>
      <c r="U25" s="5"/>
      <c r="V25" s="9"/>
      <c r="W25" s="9"/>
      <c r="X25" s="9"/>
      <c r="Y25" s="9"/>
      <c r="Z25" s="9"/>
      <c r="AA25" s="9"/>
      <c r="AB25" s="9"/>
    </row>
    <row r="26" spans="1:32" ht="24" customHeight="1">
      <c r="A26" s="44"/>
      <c r="B26" s="311"/>
      <c r="C26" s="298" t="s">
        <v>93</v>
      </c>
      <c r="D26" s="299"/>
      <c r="E26" s="101" t="str">
        <f>IF($R$3=1,Children!G72&amp;"ml",Adults!G72&amp;"ml")</f>
        <v>ml</v>
      </c>
      <c r="F26" s="95"/>
      <c r="G26" s="101" t="str">
        <f>IF($R$3=1,Children!I72&amp;"ml",Adults!I72&amp;"ml")</f>
        <v>ml</v>
      </c>
      <c r="H26" s="95"/>
      <c r="I26" s="101" t="str">
        <f>IF($R$3=1,Children!K72&amp;"ml",Adults!K72&amp;"ml")</f>
        <v>ml</v>
      </c>
      <c r="J26" s="95"/>
      <c r="K26" s="101" t="str">
        <f>IF($R$3=1,Children!M72&amp;"ml",Adults!M72&amp;"ml")</f>
        <v xml:space="preserve"> ml</v>
      </c>
      <c r="L26" s="96"/>
      <c r="M26" s="72" t="str">
        <f>IF($R$3=1,Children!O72&amp;"ml",Adults!O72&amp;"ml")</f>
        <v>ml</v>
      </c>
      <c r="N26" s="58"/>
      <c r="O26" s="44"/>
      <c r="R26" s="5"/>
      <c r="S26" s="5"/>
      <c r="T26" s="5"/>
      <c r="U26" s="5"/>
    </row>
    <row r="27" spans="1:32" ht="24" customHeight="1">
      <c r="A27" s="44"/>
      <c r="B27" s="311"/>
      <c r="C27" s="300" t="s">
        <v>94</v>
      </c>
      <c r="D27" s="301"/>
      <c r="E27" s="100" t="str">
        <f>IF($R$3=1,Children!G73&amp;"ml",Adults!G73&amp;"ml")</f>
        <v>ml</v>
      </c>
      <c r="F27" s="93"/>
      <c r="G27" s="100" t="str">
        <f>IF($R$3=1,Children!I73&amp;"ml",Adults!I73&amp;"ml")</f>
        <v>ml</v>
      </c>
      <c r="H27" s="93"/>
      <c r="I27" s="100" t="str">
        <f>IF($R$3=1,Children!K73&amp;"ml",Adults!K73&amp;"ml")</f>
        <v>ml</v>
      </c>
      <c r="J27" s="93"/>
      <c r="K27" s="100" t="str">
        <f>IF($R$3=1,Children!M73&amp;"ml",Adults!M73&amp;"ml")</f>
        <v xml:space="preserve"> ml</v>
      </c>
      <c r="L27" s="94"/>
      <c r="M27" s="71" t="str">
        <f>IF($R$3=1,Children!O73&amp;"ml",Adults!O73&amp;"ml")</f>
        <v>ml</v>
      </c>
      <c r="N27" s="59"/>
      <c r="O27" s="44"/>
      <c r="R27" s="5"/>
      <c r="S27" s="5"/>
      <c r="T27" s="5"/>
      <c r="U27" s="5"/>
    </row>
    <row r="28" spans="1:32">
      <c r="A28" s="44"/>
      <c r="B28" s="44"/>
      <c r="C28" s="50"/>
      <c r="D28" s="50"/>
      <c r="E28" s="50"/>
      <c r="F28" s="50"/>
      <c r="G28" s="50"/>
      <c r="H28" s="50"/>
      <c r="I28" s="50"/>
      <c r="J28" s="50"/>
      <c r="K28" s="50"/>
      <c r="L28" s="50"/>
      <c r="M28" s="50"/>
      <c r="N28" s="50"/>
      <c r="O28" s="44"/>
      <c r="R28" s="5"/>
      <c r="S28" s="5"/>
      <c r="T28" s="5"/>
      <c r="U28" s="5"/>
    </row>
    <row r="29" spans="1:32">
      <c r="A29" s="44"/>
      <c r="B29" s="44"/>
      <c r="C29" s="45" t="s">
        <v>8</v>
      </c>
      <c r="D29" s="45"/>
      <c r="E29" s="46"/>
      <c r="F29" s="46"/>
      <c r="G29" s="46"/>
      <c r="H29" s="46"/>
      <c r="I29" s="46"/>
      <c r="J29" s="46"/>
      <c r="K29" s="46"/>
      <c r="L29" s="46"/>
      <c r="M29" s="46"/>
      <c r="N29" s="46"/>
      <c r="O29" s="44"/>
      <c r="R29" s="5"/>
      <c r="S29" s="5"/>
      <c r="T29" s="5"/>
      <c r="U29" s="5"/>
    </row>
    <row r="30" spans="1:32">
      <c r="A30" s="44"/>
      <c r="B30" s="44"/>
      <c r="C30" s="289">
        <f>'Introduction Plan (Weeks 1-2)'!C33</f>
        <v>0</v>
      </c>
      <c r="D30" s="289"/>
      <c r="E30" s="289"/>
      <c r="F30" s="289"/>
      <c r="G30" s="289"/>
      <c r="H30" s="289"/>
      <c r="I30" s="289"/>
      <c r="J30" s="289"/>
      <c r="K30" s="289"/>
      <c r="L30" s="289"/>
      <c r="M30" s="289"/>
      <c r="N30" s="289"/>
      <c r="O30" s="44"/>
      <c r="R30" s="5"/>
      <c r="S30" s="5"/>
      <c r="T30" s="5"/>
      <c r="U30" s="5"/>
    </row>
    <row r="31" spans="1:32">
      <c r="A31" s="44"/>
      <c r="B31" s="44"/>
      <c r="C31" s="289"/>
      <c r="D31" s="289"/>
      <c r="E31" s="289"/>
      <c r="F31" s="289"/>
      <c r="G31" s="289"/>
      <c r="H31" s="289"/>
      <c r="I31" s="289"/>
      <c r="J31" s="289"/>
      <c r="K31" s="289"/>
      <c r="L31" s="289"/>
      <c r="M31" s="289"/>
      <c r="N31" s="289"/>
      <c r="O31" s="44"/>
      <c r="R31" s="5"/>
      <c r="S31" s="5"/>
      <c r="T31" s="5"/>
      <c r="U31" s="5"/>
    </row>
    <row r="32" spans="1:32">
      <c r="A32" s="44"/>
      <c r="B32" s="44"/>
      <c r="C32" s="289"/>
      <c r="D32" s="289"/>
      <c r="E32" s="289"/>
      <c r="F32" s="289"/>
      <c r="G32" s="289"/>
      <c r="H32" s="289"/>
      <c r="I32" s="289"/>
      <c r="J32" s="289"/>
      <c r="K32" s="289"/>
      <c r="L32" s="289"/>
      <c r="M32" s="289"/>
      <c r="N32" s="289"/>
      <c r="O32" s="44"/>
    </row>
    <row r="33" spans="1:15">
      <c r="A33" s="44"/>
      <c r="B33" s="44"/>
      <c r="C33" s="289"/>
      <c r="D33" s="289"/>
      <c r="E33" s="289"/>
      <c r="F33" s="289"/>
      <c r="G33" s="289"/>
      <c r="H33" s="289"/>
      <c r="I33" s="289"/>
      <c r="J33" s="289"/>
      <c r="K33" s="289"/>
      <c r="L33" s="289"/>
      <c r="M33" s="289"/>
      <c r="N33" s="289"/>
      <c r="O33" s="44"/>
    </row>
    <row r="34" spans="1:15">
      <c r="A34" s="44"/>
      <c r="B34" s="44"/>
      <c r="C34" s="289"/>
      <c r="D34" s="289"/>
      <c r="E34" s="289"/>
      <c r="F34" s="289"/>
      <c r="G34" s="289"/>
      <c r="H34" s="289"/>
      <c r="I34" s="289"/>
      <c r="J34" s="289"/>
      <c r="K34" s="289"/>
      <c r="L34" s="289"/>
      <c r="M34" s="289"/>
      <c r="N34" s="289"/>
      <c r="O34" s="44"/>
    </row>
    <row r="35" spans="1:15">
      <c r="A35" s="44"/>
      <c r="B35" s="44"/>
      <c r="C35" s="290"/>
      <c r="D35" s="290"/>
      <c r="E35" s="290"/>
      <c r="F35" s="290"/>
      <c r="G35" s="290"/>
      <c r="H35" s="290"/>
      <c r="I35" s="290"/>
      <c r="J35" s="290"/>
      <c r="K35" s="290"/>
      <c r="L35" s="290"/>
      <c r="M35" s="290"/>
      <c r="N35" s="290"/>
      <c r="O35" s="44"/>
    </row>
    <row r="36" spans="1:15" ht="41.25" customHeight="1">
      <c r="A36" s="44"/>
      <c r="B36" s="44"/>
      <c r="C36" s="290"/>
      <c r="D36" s="290"/>
      <c r="E36" s="290"/>
      <c r="F36" s="290"/>
      <c r="G36" s="290"/>
      <c r="H36" s="290"/>
      <c r="I36" s="290"/>
      <c r="J36" s="290"/>
      <c r="K36" s="290"/>
      <c r="L36" s="290"/>
      <c r="M36" s="290"/>
      <c r="N36" s="290"/>
      <c r="O36" s="44"/>
    </row>
    <row r="37" spans="1:15">
      <c r="A37" s="44"/>
      <c r="B37" s="44"/>
      <c r="C37" s="46"/>
      <c r="D37" s="46"/>
      <c r="E37" s="46"/>
      <c r="F37" s="46"/>
      <c r="G37" s="46"/>
      <c r="H37" s="46"/>
      <c r="I37" s="46"/>
      <c r="J37" s="46"/>
      <c r="K37" s="46"/>
      <c r="L37" s="46"/>
      <c r="M37" s="46"/>
      <c r="N37" s="46"/>
      <c r="O37" s="44"/>
    </row>
    <row r="38" spans="1:15">
      <c r="A38" s="44"/>
      <c r="B38" s="44"/>
      <c r="C38" s="45" t="s">
        <v>9</v>
      </c>
      <c r="D38" s="45"/>
      <c r="E38" s="55"/>
      <c r="F38" s="292" t="str">
        <f>'Introduction Plan (Weeks 1-2)'!F41</f>
        <v/>
      </c>
      <c r="G38" s="292"/>
      <c r="H38" s="292"/>
      <c r="I38" s="292"/>
      <c r="J38" s="292"/>
      <c r="K38" s="292"/>
      <c r="L38" s="292"/>
      <c r="M38" s="292"/>
      <c r="N38" s="46"/>
      <c r="O38" s="44"/>
    </row>
    <row r="39" spans="1:15" ht="18" customHeight="1">
      <c r="A39" s="44"/>
      <c r="B39" s="44"/>
      <c r="C39" s="45"/>
      <c r="D39" s="45"/>
      <c r="E39" s="55"/>
      <c r="F39" s="292" t="str">
        <f>'Introduction Plan (Weeks 1-2)'!F42</f>
        <v/>
      </c>
      <c r="G39" s="292"/>
      <c r="H39" s="292"/>
      <c r="I39" s="292"/>
      <c r="J39" s="292"/>
      <c r="K39" s="292"/>
      <c r="L39" s="292"/>
      <c r="M39" s="292"/>
      <c r="N39" s="46"/>
      <c r="O39" s="44"/>
    </row>
    <row r="40" spans="1:15" ht="20.25" customHeight="1">
      <c r="A40" s="44"/>
      <c r="B40" s="44"/>
      <c r="C40" s="45" t="s">
        <v>10</v>
      </c>
      <c r="D40" s="45"/>
      <c r="E40" s="56"/>
      <c r="F40" s="292" t="str">
        <f>'Introduction Plan (Weeks 1-2)'!F43</f>
        <v/>
      </c>
      <c r="G40" s="292"/>
      <c r="H40" s="292"/>
      <c r="I40" s="292"/>
      <c r="J40" s="292"/>
      <c r="K40" s="292"/>
      <c r="L40" s="292"/>
      <c r="M40" s="292"/>
      <c r="N40" s="46"/>
      <c r="O40" s="44"/>
    </row>
    <row r="41" spans="1:15">
      <c r="A41" s="44"/>
      <c r="B41" s="44"/>
      <c r="C41" s="45"/>
      <c r="D41" s="45"/>
      <c r="E41" s="56"/>
      <c r="F41" s="292"/>
      <c r="G41" s="292"/>
      <c r="H41" s="292"/>
      <c r="I41" s="292"/>
      <c r="J41" s="292"/>
      <c r="K41" s="292"/>
      <c r="L41" s="292"/>
      <c r="M41" s="292"/>
      <c r="N41" s="46"/>
      <c r="O41" s="44"/>
    </row>
    <row r="42" spans="1:15">
      <c r="A42" s="44"/>
      <c r="B42" s="44"/>
      <c r="C42" s="46"/>
      <c r="D42" s="46"/>
      <c r="E42" s="56"/>
      <c r="F42" s="292"/>
      <c r="G42" s="292"/>
      <c r="H42" s="292"/>
      <c r="I42" s="292"/>
      <c r="J42" s="292"/>
      <c r="K42" s="292"/>
      <c r="L42" s="292"/>
      <c r="M42" s="292"/>
      <c r="N42" s="46"/>
      <c r="O42" s="44"/>
    </row>
    <row r="43" spans="1:15">
      <c r="A43" s="44"/>
      <c r="B43" s="44"/>
      <c r="C43" s="44"/>
      <c r="D43" s="44"/>
      <c r="E43" s="44"/>
      <c r="F43" s="44"/>
      <c r="G43" s="44"/>
      <c r="H43" s="44"/>
      <c r="I43" s="44"/>
      <c r="J43" s="44"/>
      <c r="K43" s="44"/>
      <c r="L43" s="44"/>
      <c r="M43" s="44"/>
      <c r="N43" s="44"/>
      <c r="O43" s="44"/>
    </row>
    <row r="44" spans="1:15">
      <c r="A44" s="44"/>
      <c r="B44" s="44"/>
      <c r="C44" s="288" t="s">
        <v>79</v>
      </c>
      <c r="D44" s="288"/>
      <c r="E44" s="288"/>
      <c r="F44" s="288"/>
      <c r="G44" s="288"/>
      <c r="H44" s="288"/>
      <c r="I44" s="288"/>
      <c r="J44" s="288"/>
      <c r="K44" s="288"/>
      <c r="L44" s="288"/>
      <c r="M44" s="288"/>
      <c r="N44" s="288"/>
      <c r="O44" s="44"/>
    </row>
    <row r="45" spans="1:15">
      <c r="A45" s="44"/>
      <c r="B45" s="44"/>
      <c r="C45" s="288"/>
      <c r="D45" s="288"/>
      <c r="E45" s="288"/>
      <c r="F45" s="288"/>
      <c r="G45" s="288"/>
      <c r="H45" s="288"/>
      <c r="I45" s="288"/>
      <c r="J45" s="288"/>
      <c r="K45" s="288"/>
      <c r="L45" s="288"/>
      <c r="M45" s="288"/>
      <c r="N45" s="288"/>
      <c r="O45" s="44"/>
    </row>
    <row r="46" spans="1:15">
      <c r="A46" s="44"/>
      <c r="B46" s="44"/>
      <c r="C46" s="288"/>
      <c r="D46" s="288"/>
      <c r="E46" s="288"/>
      <c r="F46" s="288"/>
      <c r="G46" s="288"/>
      <c r="H46" s="288"/>
      <c r="I46" s="288"/>
      <c r="J46" s="288"/>
      <c r="K46" s="288"/>
      <c r="L46" s="288"/>
      <c r="M46" s="288"/>
      <c r="N46" s="288"/>
      <c r="O46" s="44"/>
    </row>
  </sheetData>
  <sheetProtection algorithmName="SHA-512" hashValue="fNuUul2tdhWiX3EAMkfxt46yGdOM/5DNfsV7+lr1ajmvoc5pEtUp6kwWmlgOtm+g0mDJ4jqakJYIz76Cmr4oLg==" saltValue="ENFvPSMqdQyviKJP8ax5mw==" spinCount="100000" sheet="1" objects="1" scenarios="1"/>
  <protectedRanges>
    <protectedRange algorithmName="SHA-512" hashValue="2ZBsEUQg63KgY1m7pmO50jkVFn9/K5O652JKLR6+mUYWLI41CulWf4TzO5A1JG0z0lVUfWBoV9XZTo8YS0wwXw==" saltValue="7mX1fMZ8pX6mtxe+iAgRCQ==" spinCount="100000" sqref="F3 Q3 F5:M5 C30 F40 F38:M39 L3" name="Weeks 1 to 4 Handout"/>
  </protectedRanges>
  <mergeCells count="31">
    <mergeCell ref="C8:N10"/>
    <mergeCell ref="C5:E5"/>
    <mergeCell ref="F5:M5"/>
    <mergeCell ref="B1:O1"/>
    <mergeCell ref="C3:E3"/>
    <mergeCell ref="F3:G3"/>
    <mergeCell ref="I3:K3"/>
    <mergeCell ref="L3:M3"/>
    <mergeCell ref="C44:N46"/>
    <mergeCell ref="B21:B27"/>
    <mergeCell ref="C21:D21"/>
    <mergeCell ref="C22:D22"/>
    <mergeCell ref="C23:D23"/>
    <mergeCell ref="C24:D24"/>
    <mergeCell ref="C25:D25"/>
    <mergeCell ref="C26:D26"/>
    <mergeCell ref="C27:D27"/>
    <mergeCell ref="B13:D13"/>
    <mergeCell ref="C30:N34"/>
    <mergeCell ref="C35:N36"/>
    <mergeCell ref="F38:M38"/>
    <mergeCell ref="F40:M42"/>
    <mergeCell ref="B14:B20"/>
    <mergeCell ref="C14:D14"/>
    <mergeCell ref="C15:D15"/>
    <mergeCell ref="C16:D16"/>
    <mergeCell ref="C17:D17"/>
    <mergeCell ref="C18:D18"/>
    <mergeCell ref="C19:D19"/>
    <mergeCell ref="C20:D20"/>
    <mergeCell ref="F39:M39"/>
  </mergeCells>
  <conditionalFormatting sqref="F5">
    <cfRule type="expression" dxfId="5" priority="7">
      <formula>$E$5&gt;0</formula>
    </cfRule>
  </conditionalFormatting>
  <conditionalFormatting sqref="E39 E38:F38">
    <cfRule type="expression" dxfId="4" priority="6">
      <formula>$E$38&gt;0</formula>
    </cfRule>
  </conditionalFormatting>
  <conditionalFormatting sqref="E40:E42">
    <cfRule type="expression" dxfId="3" priority="5">
      <formula>$E$40&gt;0</formula>
    </cfRule>
  </conditionalFormatting>
  <conditionalFormatting sqref="C30:D30">
    <cfRule type="expression" dxfId="2" priority="4">
      <formula>$C$30&gt;0</formula>
    </cfRule>
  </conditionalFormatting>
  <conditionalFormatting sqref="K12:L27">
    <cfRule type="expression" dxfId="1" priority="1">
      <formula>$Q$4=3</formula>
    </cfRule>
    <cfRule type="expression" dxfId="0" priority="2">
      <formula>$Q$4=3</formula>
    </cfRule>
  </conditionalFormatting>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ABOUT</vt:lpstr>
      <vt:lpstr>How To Guide</vt:lpstr>
      <vt:lpstr>Children</vt:lpstr>
      <vt:lpstr>Adults</vt:lpstr>
      <vt:lpstr>Percentages</vt:lpstr>
      <vt:lpstr>Introduction Plan (Weeks 1-2)</vt:lpstr>
      <vt:lpstr>Introduction Plan (Weeks 3-4)</vt:lpstr>
      <vt:lpstr>Introduction Plan (Weeks 5-6)</vt:lpstr>
      <vt:lpstr>Introduction Plan (Weeks 7-8)</vt:lpstr>
      <vt:lpstr>Adult_Percentages</vt:lpstr>
      <vt:lpstr>Adults!Print_Area</vt:lpstr>
      <vt:lpstr>Children!Print_Area</vt:lpstr>
      <vt:lpstr>'How To Guide'!Print_Area</vt:lpstr>
      <vt:lpstr>'Introduction Plan (Weeks 1-2)'!Print_Area</vt:lpstr>
      <vt:lpstr>'Introduction Plan (Weeks 3-4)'!Print_Area</vt:lpstr>
      <vt:lpstr>'Introduction Plan (Weeks 5-6)'!Print_Area</vt:lpstr>
      <vt:lpstr>'Introduction Plan (Weeks 7-8)'!Print_Area</vt:lpstr>
    </vt:vector>
  </TitlesOfParts>
  <Company>Nestle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matt.walsh@vitaflo.co.uk;Digital@vitaflo.co.uk</dc:creator>
  <cp:lastModifiedBy>Lucy McGlynn</cp:lastModifiedBy>
  <cp:lastPrinted>2022-10-31T12:28:01Z</cp:lastPrinted>
  <dcterms:created xsi:type="dcterms:W3CDTF">2017-08-10T18:08:56Z</dcterms:created>
  <dcterms:modified xsi:type="dcterms:W3CDTF">2023-02-09T10:30:49Z</dcterms:modified>
</cp:coreProperties>
</file>